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4_{06F16FA1-F2A8-4E67-BDDE-7366468CCF90}" xr6:coauthVersionLast="47" xr6:coauthVersionMax="47" xr10:uidLastSave="{00000000-0000-0000-0000-000000000000}"/>
  <bookViews>
    <workbookView xWindow="1152" yWindow="516" windowWidth="21708" windowHeight="11484" firstSheet="1" activeTab="1" xr2:uid="{00000000-000D-0000-FFFF-FFFF00000000}"/>
  </bookViews>
  <sheets>
    <sheet name="SACTA Levies - Instructions" sheetId="4" r:id="rId1"/>
    <sheet name="Wheat, Barley, Oats, Lupins" sheetId="1" r:id="rId2"/>
    <sheet name="Soya - Prior 2022-02-28" sheetId="2" state="hidden" r:id="rId3"/>
    <sheet name="Soya" sheetId="6" r:id="rId4"/>
    <sheet name="Month" sheetId="5" state="hidden" r:id="rId5"/>
  </sheets>
  <definedNames>
    <definedName name="_xlnm.Print_Area" localSheetId="3">Soya!$A$1:$G$52</definedName>
    <definedName name="_xlnm.Print_Area" localSheetId="2">'Soya - Prior 2022-02-28'!$A$1:$K$44</definedName>
    <definedName name="_xlnm.Print_Area" localSheetId="1">'Wheat, Barley, Oats, Lupins'!$A$1:$K$56</definedName>
    <definedName name="_xlnm.Print_Titles" localSheetId="2">'Soya - Prior 2022-02-28'!$21:$21</definedName>
    <definedName name="_xlnm.Print_Titles" localSheetId="1">'Wheat, Barley, Oats, Lupins'!$21:$21</definedName>
    <definedName name="Tax_Rate" localSheetId="2">'Soya - Prior 2022-02-28'!#REF!</definedName>
    <definedName name="Tax_Rate">'Wheat, Barley, Oats, Lupins'!#REF!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C46" i="1"/>
  <c r="D46" i="1" s="1"/>
  <c r="G34" i="6"/>
  <c r="F34" i="6" s="1"/>
  <c r="E34" i="6"/>
  <c r="E23" i="6"/>
  <c r="G23" i="6" s="1"/>
  <c r="F23" i="6" s="1"/>
  <c r="E24" i="6"/>
  <c r="G24" i="6" s="1"/>
  <c r="F24" i="6" s="1"/>
  <c r="E25" i="6"/>
  <c r="G25" i="6" s="1"/>
  <c r="F25" i="6" s="1"/>
  <c r="E27" i="6"/>
  <c r="G27" i="6" s="1"/>
  <c r="F27" i="6" s="1"/>
  <c r="E28" i="6"/>
  <c r="G28" i="6" s="1"/>
  <c r="F28" i="6" s="1"/>
  <c r="E29" i="6"/>
  <c r="G29" i="6" s="1"/>
  <c r="F29" i="6" s="1"/>
  <c r="E31" i="6"/>
  <c r="G31" i="6" s="1"/>
  <c r="F31" i="6" s="1"/>
  <c r="E32" i="6"/>
  <c r="G32" i="6" s="1"/>
  <c r="F32" i="6" s="1"/>
  <c r="E33" i="6"/>
  <c r="G33" i="6" s="1"/>
  <c r="F33" i="6" s="1"/>
  <c r="E35" i="6"/>
  <c r="G35" i="6" s="1"/>
  <c r="F35" i="6" s="1"/>
  <c r="E36" i="6"/>
  <c r="G36" i="6" s="1"/>
  <c r="F36" i="6" s="1"/>
  <c r="E26" i="6"/>
  <c r="G26" i="6" s="1"/>
  <c r="F26" i="6" s="1"/>
  <c r="E37" i="6"/>
  <c r="G37" i="6" s="1"/>
  <c r="F37" i="6" s="1"/>
  <c r="E38" i="6"/>
  <c r="G38" i="6" s="1"/>
  <c r="F38" i="6" s="1"/>
  <c r="E39" i="6"/>
  <c r="G39" i="6" s="1"/>
  <c r="F39" i="6" s="1"/>
  <c r="E40" i="6"/>
  <c r="G40" i="6" s="1"/>
  <c r="F40" i="6" s="1"/>
  <c r="E30" i="6"/>
  <c r="G30" i="6" s="1"/>
  <c r="F30" i="6" s="1"/>
  <c r="E42" i="6"/>
  <c r="G42" i="6" s="1"/>
  <c r="F42" i="6" s="1"/>
  <c r="E41" i="6"/>
  <c r="G41" i="6" s="1"/>
  <c r="F41" i="6" s="1"/>
  <c r="E43" i="6"/>
  <c r="G43" i="6" s="1"/>
  <c r="F43" i="6" s="1"/>
  <c r="E44" i="6"/>
  <c r="G44" i="6" s="1"/>
  <c r="F44" i="6" s="1"/>
  <c r="E45" i="6"/>
  <c r="G45" i="6" s="1"/>
  <c r="F45" i="6" s="1"/>
  <c r="C47" i="1"/>
  <c r="C46" i="6" l="1"/>
  <c r="G2" i="6"/>
  <c r="G46" i="6" l="1"/>
  <c r="E46" i="6" l="1"/>
  <c r="F46" i="6"/>
  <c r="C44" i="2"/>
  <c r="G43" i="2"/>
  <c r="F43" i="2" s="1"/>
  <c r="E43" i="2" s="1"/>
  <c r="G42" i="2"/>
  <c r="F42" i="2" s="1"/>
  <c r="E42" i="2" s="1"/>
  <c r="G41" i="2"/>
  <c r="F41" i="2" s="1"/>
  <c r="E41" i="2" s="1"/>
  <c r="G40" i="2"/>
  <c r="F40" i="2" s="1"/>
  <c r="E40" i="2" s="1"/>
  <c r="G39" i="2"/>
  <c r="F39" i="2" s="1"/>
  <c r="E39" i="2" s="1"/>
  <c r="G38" i="2"/>
  <c r="F38" i="2" s="1"/>
  <c r="E38" i="2" s="1"/>
  <c r="G37" i="2"/>
  <c r="F37" i="2" s="1"/>
  <c r="E37" i="2" s="1"/>
  <c r="G36" i="2"/>
  <c r="F36" i="2" s="1"/>
  <c r="G35" i="2"/>
  <c r="F35" i="2" s="1"/>
  <c r="E35" i="2" s="1"/>
  <c r="G34" i="2"/>
  <c r="F34" i="2" s="1"/>
  <c r="E34" i="2" s="1"/>
  <c r="G33" i="2"/>
  <c r="F33" i="2" s="1"/>
  <c r="E33" i="2" s="1"/>
  <c r="G32" i="2"/>
  <c r="F32" i="2" s="1"/>
  <c r="G31" i="2"/>
  <c r="F31" i="2" s="1"/>
  <c r="E31" i="2" s="1"/>
  <c r="G30" i="2"/>
  <c r="F30" i="2" s="1"/>
  <c r="E30" i="2" s="1"/>
  <c r="G29" i="2"/>
  <c r="F29" i="2" s="1"/>
  <c r="E29" i="2" s="1"/>
  <c r="G28" i="2"/>
  <c r="F28" i="2" s="1"/>
  <c r="E28" i="2" s="1"/>
  <c r="G27" i="2"/>
  <c r="F27" i="2" s="1"/>
  <c r="E27" i="2" s="1"/>
  <c r="G26" i="2"/>
  <c r="F26" i="2" s="1"/>
  <c r="E26" i="2" s="1"/>
  <c r="G25" i="2"/>
  <c r="F25" i="2" s="1"/>
  <c r="E25" i="2" s="1"/>
  <c r="G24" i="2"/>
  <c r="F24" i="2" s="1"/>
  <c r="E24" i="2" s="1"/>
  <c r="G23" i="2"/>
  <c r="F23" i="2" s="1"/>
  <c r="E23" i="2" s="1"/>
  <c r="G22" i="2"/>
  <c r="F22" i="2" s="1"/>
  <c r="G2" i="2"/>
  <c r="C49" i="1"/>
  <c r="C48" i="1"/>
  <c r="F30" i="1"/>
  <c r="E30" i="1"/>
  <c r="D30" i="1"/>
  <c r="C30" i="1"/>
  <c r="F24" i="1"/>
  <c r="E24" i="1"/>
  <c r="D24" i="1"/>
  <c r="C24" i="1"/>
  <c r="H36" i="1"/>
  <c r="G36" i="1"/>
  <c r="F36" i="1"/>
  <c r="E36" i="1"/>
  <c r="D36" i="1"/>
  <c r="C36" i="1"/>
  <c r="K42" i="1"/>
  <c r="J42" i="1"/>
  <c r="I42" i="1"/>
  <c r="H42" i="1"/>
  <c r="G42" i="1"/>
  <c r="F42" i="1"/>
  <c r="E42" i="1"/>
  <c r="D42" i="1"/>
  <c r="C42" i="1"/>
  <c r="H2" i="1"/>
  <c r="H48" i="1" l="1"/>
  <c r="H47" i="1"/>
  <c r="F44" i="2"/>
  <c r="H46" i="1"/>
  <c r="H49" i="1"/>
  <c r="G44" i="2"/>
  <c r="E36" i="2"/>
  <c r="E32" i="2"/>
  <c r="E22" i="2"/>
  <c r="C50" i="1"/>
  <c r="F49" i="1" l="1"/>
  <c r="F47" i="1"/>
  <c r="F48" i="1"/>
  <c r="F46" i="1"/>
  <c r="E44" i="2"/>
  <c r="H50" i="1"/>
  <c r="D50" i="1"/>
  <c r="F50" i="1" l="1"/>
</calcChain>
</file>

<file path=xl/sharedStrings.xml><?xml version="1.0" encoding="utf-8"?>
<sst xmlns="http://schemas.openxmlformats.org/spreadsheetml/2006/main" count="169" uniqueCount="104">
  <si>
    <t>Name</t>
  </si>
  <si>
    <t>Description</t>
  </si>
  <si>
    <t>Date</t>
  </si>
  <si>
    <t>Other</t>
  </si>
  <si>
    <t xml:space="preserve">   </t>
  </si>
  <si>
    <t>SA Cultivar and Technology Agency NPC</t>
  </si>
  <si>
    <t>Building D, Grain Building Agri-Hub Office Park</t>
  </si>
  <si>
    <t>477/478 Witherite Street, Die Wilgers, 0184</t>
  </si>
  <si>
    <t xml:space="preserve">Trading Name of Business : </t>
  </si>
  <si>
    <t xml:space="preserve">VAT Registration Number of Business : </t>
  </si>
  <si>
    <t xml:space="preserve">Postal Address of Business : </t>
  </si>
  <si>
    <t xml:space="preserve">Contact Details : </t>
  </si>
  <si>
    <t>Telephone</t>
  </si>
  <si>
    <t>E-Mail</t>
  </si>
  <si>
    <t>WHEAT</t>
  </si>
  <si>
    <t>Total (Tonnage)</t>
  </si>
  <si>
    <t>PANNAR</t>
  </si>
  <si>
    <t>Amounts Payable for Wheat</t>
  </si>
  <si>
    <t>SENSAKO</t>
  </si>
  <si>
    <t>ARC Small Grain</t>
  </si>
  <si>
    <t>BARLEY</t>
  </si>
  <si>
    <t>OATS</t>
  </si>
  <si>
    <t>SABBI</t>
  </si>
  <si>
    <t>AGRICOL</t>
  </si>
  <si>
    <t>CAPSTONE SEEDS</t>
  </si>
  <si>
    <t>OTHER</t>
  </si>
  <si>
    <t>LUPINS</t>
  </si>
  <si>
    <t>AGENBAGH</t>
  </si>
  <si>
    <t>ARC</t>
  </si>
  <si>
    <t>BARENBURG</t>
  </si>
  <si>
    <t xml:space="preserve">CAPSTONE SEEDS </t>
  </si>
  <si>
    <t>KOEGELENBERG</t>
  </si>
  <si>
    <t>SUMMARY</t>
  </si>
  <si>
    <t>Wheat</t>
  </si>
  <si>
    <t>Total (VAT Excl)</t>
  </si>
  <si>
    <t>VAT Amount</t>
  </si>
  <si>
    <t>Barley</t>
  </si>
  <si>
    <t>Oats</t>
  </si>
  <si>
    <t>Lupins</t>
  </si>
  <si>
    <t>Signature</t>
  </si>
  <si>
    <t>Total Amount Payable (VAT Incl)</t>
  </si>
  <si>
    <t>Tonnage</t>
  </si>
  <si>
    <t>TOTALS</t>
  </si>
  <si>
    <t>SOYBEANS</t>
  </si>
  <si>
    <t>SEED COMPANY</t>
  </si>
  <si>
    <t>TONNAGE</t>
  </si>
  <si>
    <t>LEVY TARIFF (VAT INCL)</t>
  </si>
  <si>
    <t>Adams &amp; Adams</t>
  </si>
  <si>
    <t>TOTAL (VAT EXCL)</t>
  </si>
  <si>
    <t>VAT AMOUNT</t>
  </si>
  <si>
    <t>TOTAL PAYABLE (VAT INCL)</t>
  </si>
  <si>
    <t xml:space="preserve">Agriocare </t>
  </si>
  <si>
    <t xml:space="preserve">ARC Grain Crops Institute </t>
  </si>
  <si>
    <t xml:space="preserve">Borman G.J.J </t>
  </si>
  <si>
    <t xml:space="preserve">Bührman G </t>
  </si>
  <si>
    <t xml:space="preserve">Capstone Seeds </t>
  </si>
  <si>
    <t xml:space="preserve">GDM Seeds (Agricol) </t>
  </si>
  <si>
    <t xml:space="preserve">H. Vreken </t>
  </si>
  <si>
    <t xml:space="preserve">Klein Karoo Seed Marketing </t>
  </si>
  <si>
    <r>
      <t>Link Seed</t>
    </r>
    <r>
      <rPr>
        <sz val="11"/>
        <color theme="1"/>
        <rFont val="Calibri"/>
        <family val="2"/>
      </rPr>
      <t xml:space="preserve"> </t>
    </r>
  </si>
  <si>
    <r>
      <t>Louis Dreyfus Commodities</t>
    </r>
    <r>
      <rPr>
        <sz val="11"/>
        <color theme="1"/>
        <rFont val="Calibri"/>
        <family val="2"/>
      </rPr>
      <t xml:space="preserve"> </t>
    </r>
  </si>
  <si>
    <t xml:space="preserve">Monsanto </t>
  </si>
  <si>
    <t xml:space="preserve">New Crop </t>
  </si>
  <si>
    <r>
      <t>Newlands Mashu</t>
    </r>
    <r>
      <rPr>
        <sz val="11"/>
        <color theme="1"/>
        <rFont val="Calibri"/>
        <family val="2"/>
      </rPr>
      <t xml:space="preserve"> </t>
    </r>
  </si>
  <si>
    <r>
      <t>One Direction Solution</t>
    </r>
    <r>
      <rPr>
        <sz val="11"/>
        <color theme="1"/>
        <rFont val="Calibri"/>
        <family val="2"/>
      </rPr>
      <t xml:space="preserve"> </t>
    </r>
  </si>
  <si>
    <r>
      <t>Pannar</t>
    </r>
    <r>
      <rPr>
        <sz val="11"/>
        <color theme="1"/>
        <rFont val="Calibri"/>
        <family val="2"/>
      </rPr>
      <t xml:space="preserve"> </t>
    </r>
  </si>
  <si>
    <r>
      <t>Pioneer Hi-Bred RSA</t>
    </r>
    <r>
      <rPr>
        <sz val="11"/>
        <color theme="1"/>
        <rFont val="Calibri"/>
        <family val="2"/>
      </rPr>
      <t xml:space="preserve"> </t>
    </r>
  </si>
  <si>
    <r>
      <t>Seed-Co</t>
    </r>
    <r>
      <rPr>
        <sz val="11"/>
        <color theme="1"/>
        <rFont val="Calibri"/>
        <family val="2"/>
      </rPr>
      <t xml:space="preserve"> </t>
    </r>
  </si>
  <si>
    <r>
      <t>Sensako</t>
    </r>
    <r>
      <rPr>
        <sz val="11"/>
        <color theme="1"/>
        <rFont val="Calibri"/>
        <family val="2"/>
      </rPr>
      <t xml:space="preserve"> </t>
    </r>
  </si>
  <si>
    <r>
      <t>Southern Hemisphere Seeds</t>
    </r>
    <r>
      <rPr>
        <sz val="11"/>
        <color theme="1"/>
        <rFont val="Calibri"/>
        <family val="2"/>
      </rPr>
      <t xml:space="preserve"> </t>
    </r>
  </si>
  <si>
    <r>
      <t>Van Staden, Derick (Agri-Seed Technology) (Santa Rosa)</t>
    </r>
    <r>
      <rPr>
        <sz val="11"/>
        <color theme="1"/>
        <rFont val="Calibri"/>
        <family val="2"/>
      </rPr>
      <t xml:space="preserve"> </t>
    </r>
  </si>
  <si>
    <t>Unknown</t>
  </si>
  <si>
    <t>Wheat, Barley, Oats and Lupins</t>
  </si>
  <si>
    <t>To complete the relevant levy form on, click on the cell:</t>
  </si>
  <si>
    <t>Complete the Business Details on the relevant Sheet</t>
  </si>
  <si>
    <t>Complete the tonnage per commodity</t>
  </si>
  <si>
    <t>Kindly forward the completed form to :</t>
  </si>
  <si>
    <t>Amounts Payable for Barley</t>
  </si>
  <si>
    <t>Amounts Payable for Oats</t>
  </si>
  <si>
    <t>Amounts Payable for Lupins</t>
  </si>
  <si>
    <t>Levy Tariff (VAT Excl) per ton</t>
  </si>
  <si>
    <t>Don Mario Seeds (Agricol)</t>
  </si>
  <si>
    <t>For the Month Levies was delivered</t>
  </si>
  <si>
    <t>For the month of:</t>
  </si>
  <si>
    <t>Limagrain
(Linkseed / Seed Co / K2)</t>
  </si>
  <si>
    <r>
      <t>Louis Dreyfus Commodities</t>
    </r>
    <r>
      <rPr>
        <sz val="11"/>
        <rFont val="Calibri"/>
        <family val="2"/>
      </rPr>
      <t xml:space="preserve"> </t>
    </r>
  </si>
  <si>
    <t>Bayer (Monsanto)</t>
  </si>
  <si>
    <r>
      <t>Newlands Mashu</t>
    </r>
    <r>
      <rPr>
        <sz val="11"/>
        <rFont val="Calibri"/>
        <family val="2"/>
      </rPr>
      <t xml:space="preserve"> </t>
    </r>
  </si>
  <si>
    <r>
      <t>One Direction Solution</t>
    </r>
    <r>
      <rPr>
        <sz val="11"/>
        <rFont val="Calibri"/>
        <family val="2"/>
      </rPr>
      <t xml:space="preserve"> </t>
    </r>
  </si>
  <si>
    <r>
      <t>Pannar</t>
    </r>
    <r>
      <rPr>
        <sz val="11"/>
        <rFont val="Calibri"/>
        <family val="2"/>
      </rPr>
      <t xml:space="preserve"> </t>
    </r>
  </si>
  <si>
    <t>Corteva (Pioneer Hi-Bred)</t>
  </si>
  <si>
    <t>Syngenta (Sensako)</t>
  </si>
  <si>
    <t>For the Month Levies were delivered</t>
  </si>
  <si>
    <t>VAT</t>
  </si>
  <si>
    <t>LEVY TARIFF (VAT EXCL)</t>
  </si>
  <si>
    <t>Agri-Seed Technology (Santa Rosa)</t>
  </si>
  <si>
    <t>GDM Seeds (Agriocare)</t>
  </si>
  <si>
    <t>United Seeds</t>
  </si>
  <si>
    <t>finance@agrimanage.co.za</t>
  </si>
  <si>
    <t>finance2@agrimanage.co.za</t>
  </si>
  <si>
    <t>Soybeans</t>
  </si>
  <si>
    <t xml:space="preserve">Commission - Please note that Commission cannot be deducted directly on the levy form. The Commission will only be processed once the levy form and the corresponding invoice have been submitted. </t>
  </si>
  <si>
    <t xml:space="preserve">Commission - Please note that Commission cannot be deducted directly on the levy form. The Commission will only be processed once the levy form and the corresponding invoice have been submitted.  </t>
  </si>
  <si>
    <t>Lake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</si>
</sst>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[$R-1C09]* #,##0.00_-;\-[$R-1C09]* #,##0.00_-;_-[$R-1C09]* &quot;-&quot;??_-;_-@_-"/>
    <numFmt numFmtId="168" formatCode="mmmm\ yyyy"/>
    <numFmt numFmtId="169" formatCode="0.000"/>
    <numFmt numFmtId="170" formatCode="#,##0.000"/>
  </numFmts>
  <fonts count="2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8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name val="Calibri"/>
      <family val="2"/>
    </font>
    <font>
      <sz val="10"/>
      <name val="Franklin Gothic Book"/>
      <family val="2"/>
      <scheme val="minor"/>
    </font>
    <font>
      <sz val="10"/>
      <color rgb="FFFF0000"/>
      <name val="Franklin Gothic Book"/>
      <family val="2"/>
      <scheme val="minor"/>
    </font>
    <font>
      <b/>
      <sz val="12"/>
      <color rgb="FFFF0000"/>
      <name val="Franklin Gothic Book"/>
      <family val="2"/>
    </font>
    <font>
      <sz val="10"/>
      <color theme="1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5F5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0.59996337778862885"/>
      </left>
      <right/>
      <top style="medium">
        <color rgb="FF4A7C29"/>
      </top>
      <bottom style="thin">
        <color theme="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59996337778862885"/>
      </left>
      <right style="thin">
        <color indexed="64"/>
      </right>
      <top style="medium">
        <color rgb="FF4A7C29"/>
      </top>
      <bottom style="thin">
        <color theme="3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167" fontId="1" fillId="0" borderId="6" xfId="0" applyNumberFormat="1" applyFont="1" applyBorder="1" applyAlignment="1">
      <alignment horizontal="left" vertical="center" wrapText="1" indent="1"/>
    </xf>
    <xf numFmtId="164" fontId="2" fillId="0" borderId="6" xfId="1" applyFont="1" applyBorder="1" applyAlignment="1" applyProtection="1">
      <alignment horizontal="left" vertical="center" wrapText="1" indent="1"/>
      <protection locked="0"/>
    </xf>
    <xf numFmtId="164" fontId="1" fillId="0" borderId="6" xfId="1" applyFont="1" applyBorder="1" applyAlignment="1" applyProtection="1">
      <alignment horizontal="left" vertical="center" wrapText="1" indent="1"/>
      <protection locked="0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16" xfId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165" fontId="0" fillId="0" borderId="9" xfId="0" applyNumberFormat="1" applyBorder="1" applyAlignment="1">
      <alignment horizontal="left" vertical="center" wrapText="1" indent="1"/>
    </xf>
    <xf numFmtId="167" fontId="0" fillId="0" borderId="9" xfId="0" applyNumberFormat="1" applyBorder="1" applyAlignment="1">
      <alignment horizontal="left" vertical="center" wrapText="1" indent="1"/>
    </xf>
    <xf numFmtId="167" fontId="0" fillId="0" borderId="10" xfId="0" applyNumberFormat="1" applyBorder="1" applyAlignment="1">
      <alignment horizontal="left" vertical="center" wrapText="1" indent="1"/>
    </xf>
    <xf numFmtId="166" fontId="7" fillId="0" borderId="8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37" fontId="5" fillId="0" borderId="13" xfId="1" applyNumberFormat="1" applyFont="1" applyBorder="1" applyAlignment="1" applyProtection="1">
      <alignment horizontal="center" vertical="center"/>
    </xf>
    <xf numFmtId="37" fontId="1" fillId="0" borderId="13" xfId="1" applyNumberFormat="1" applyFont="1" applyBorder="1" applyAlignment="1" applyProtection="1">
      <alignment horizontal="center" vertical="center" wrapText="1"/>
    </xf>
    <xf numFmtId="37" fontId="5" fillId="0" borderId="15" xfId="1" applyNumberFormat="1" applyFont="1" applyBorder="1" applyAlignment="1" applyProtection="1">
      <alignment horizontal="center" vertical="center" wrapText="1"/>
    </xf>
    <xf numFmtId="167" fontId="2" fillId="0" borderId="16" xfId="0" applyNumberFormat="1" applyFont="1" applyBorder="1" applyAlignment="1">
      <alignment horizontal="left" vertical="center" wrapText="1" indent="1"/>
    </xf>
    <xf numFmtId="167" fontId="2" fillId="0" borderId="17" xfId="0" applyNumberFormat="1" applyFont="1" applyBorder="1" applyAlignment="1">
      <alignment horizontal="left" vertical="center" wrapText="1" indent="1"/>
    </xf>
    <xf numFmtId="167" fontId="1" fillId="0" borderId="16" xfId="0" applyNumberFormat="1" applyFont="1" applyBorder="1" applyAlignment="1">
      <alignment horizontal="left" vertical="center" wrapText="1" indent="1"/>
    </xf>
    <xf numFmtId="167" fontId="1" fillId="0" borderId="17" xfId="0" applyNumberFormat="1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37" fontId="5" fillId="0" borderId="7" xfId="1" applyNumberFormat="1" applyFont="1" applyBorder="1" applyAlignment="1" applyProtection="1">
      <alignment horizontal="center" vertical="center"/>
    </xf>
    <xf numFmtId="37" fontId="5" fillId="0" borderId="6" xfId="1" applyNumberFormat="1" applyFont="1" applyBorder="1" applyAlignment="1" applyProtection="1">
      <alignment horizontal="center" vertical="center"/>
    </xf>
    <xf numFmtId="37" fontId="5" fillId="0" borderId="0" xfId="1" applyNumberFormat="1" applyFont="1" applyBorder="1" applyAlignment="1" applyProtection="1">
      <alignment horizontal="center" vertical="center"/>
    </xf>
    <xf numFmtId="0" fontId="1" fillId="0" borderId="0" xfId="0" applyFont="1"/>
    <xf numFmtId="37" fontId="1" fillId="0" borderId="13" xfId="1" applyNumberFormat="1" applyFont="1" applyBorder="1" applyAlignment="1" applyProtection="1">
      <alignment horizontal="left" vertical="center" wrapText="1"/>
    </xf>
    <xf numFmtId="167" fontId="2" fillId="0" borderId="6" xfId="0" applyNumberFormat="1" applyFont="1" applyBorder="1" applyAlignment="1">
      <alignment horizontal="left" vertical="center" wrapText="1" indent="1"/>
    </xf>
    <xf numFmtId="37" fontId="1" fillId="0" borderId="15" xfId="1" applyNumberFormat="1" applyFont="1" applyBorder="1" applyAlignment="1" applyProtection="1">
      <alignment horizontal="left" vertical="center" wrapText="1"/>
    </xf>
    <xf numFmtId="164" fontId="0" fillId="0" borderId="9" xfId="1" applyFont="1" applyBorder="1" applyAlignment="1" applyProtection="1">
      <alignment horizontal="left" vertical="center" wrapText="1" indent="1"/>
    </xf>
    <xf numFmtId="14" fontId="2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vertical="center" wrapText="1"/>
    </xf>
    <xf numFmtId="0" fontId="0" fillId="3" borderId="0" xfId="0" applyFill="1"/>
    <xf numFmtId="0" fontId="16" fillId="3" borderId="0" xfId="2" applyFill="1" applyAlignment="1" applyProtection="1">
      <alignment horizontal="left"/>
      <protection locked="0"/>
    </xf>
    <xf numFmtId="0" fontId="16" fillId="3" borderId="0" xfId="2" applyFill="1"/>
    <xf numFmtId="0" fontId="16" fillId="3" borderId="0" xfId="2" applyFill="1" applyProtection="1">
      <protection locked="0"/>
    </xf>
    <xf numFmtId="166" fontId="7" fillId="3" borderId="0" xfId="1" applyNumberFormat="1" applyFont="1" applyFill="1" applyBorder="1" applyAlignment="1">
      <alignment horizontal="center" vertical="center" wrapText="1"/>
    </xf>
    <xf numFmtId="164" fontId="0" fillId="3" borderId="0" xfId="1" applyFont="1" applyFill="1" applyBorder="1" applyAlignment="1" applyProtection="1">
      <alignment horizontal="left" vertical="center" wrapText="1" indent="1"/>
    </xf>
    <xf numFmtId="165" fontId="0" fillId="3" borderId="0" xfId="0" applyNumberFormat="1" applyFill="1" applyAlignment="1">
      <alignment horizontal="left" vertical="center" wrapText="1" indent="1"/>
    </xf>
    <xf numFmtId="167" fontId="0" fillId="3" borderId="0" xfId="0" applyNumberFormat="1" applyFill="1" applyAlignment="1">
      <alignment horizontal="left" vertical="center" wrapText="1" indent="1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0" fontId="1" fillId="3" borderId="0" xfId="0" applyFont="1" applyFill="1" applyProtection="1"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 wrapText="1" indent="1"/>
    </xf>
    <xf numFmtId="37" fontId="1" fillId="3" borderId="13" xfId="1" applyNumberFormat="1" applyFont="1" applyFill="1" applyBorder="1" applyAlignment="1">
      <alignment horizontal="left" vertical="center" wrapText="1"/>
    </xf>
    <xf numFmtId="167" fontId="1" fillId="3" borderId="6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37" fontId="18" fillId="3" borderId="13" xfId="1" applyNumberFormat="1" applyFont="1" applyFill="1" applyBorder="1" applyAlignment="1">
      <alignment horizontal="left" vertical="center" wrapText="1"/>
    </xf>
    <xf numFmtId="37" fontId="1" fillId="3" borderId="15" xfId="1" applyNumberFormat="1" applyFont="1" applyFill="1" applyBorder="1" applyAlignment="1">
      <alignment horizontal="left" vertical="center" wrapText="1"/>
    </xf>
    <xf numFmtId="166" fontId="7" fillId="3" borderId="8" xfId="1" applyNumberFormat="1" applyFon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left" vertical="center" wrapText="1" indent="1"/>
    </xf>
    <xf numFmtId="167" fontId="0" fillId="3" borderId="9" xfId="0" applyNumberFormat="1" applyFill="1" applyBorder="1" applyAlignment="1">
      <alignment horizontal="left" vertical="center" wrapText="1" indent="1"/>
    </xf>
    <xf numFmtId="167" fontId="0" fillId="3" borderId="10" xfId="0" applyNumberFormat="1" applyFill="1" applyBorder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7" fontId="1" fillId="3" borderId="0" xfId="1" applyNumberFormat="1" applyFont="1" applyFill="1" applyBorder="1" applyAlignment="1">
      <alignment horizontal="left" vertical="center" wrapText="1"/>
    </xf>
    <xf numFmtId="166" fontId="1" fillId="3" borderId="13" xfId="1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Protection="1">
      <protection locked="0"/>
    </xf>
    <xf numFmtId="167" fontId="1" fillId="3" borderId="14" xfId="0" applyNumberFormat="1" applyFont="1" applyFill="1" applyBorder="1" applyAlignment="1">
      <alignment horizontal="left" vertical="center" wrapText="1" indent="1"/>
    </xf>
    <xf numFmtId="167" fontId="1" fillId="3" borderId="16" xfId="0" applyNumberFormat="1" applyFont="1" applyFill="1" applyBorder="1" applyAlignment="1">
      <alignment horizontal="left" vertical="center" wrapText="1" indent="1"/>
    </xf>
    <xf numFmtId="167" fontId="1" fillId="3" borderId="7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vertical="center" wrapText="1"/>
    </xf>
    <xf numFmtId="167" fontId="19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164" fontId="1" fillId="0" borderId="0" xfId="1" applyFont="1" applyBorder="1" applyAlignment="1" applyProtection="1">
      <alignment horizontal="left" vertical="center" wrapText="1" indent="1"/>
    </xf>
    <xf numFmtId="167" fontId="1" fillId="0" borderId="0" xfId="0" applyNumberFormat="1" applyFont="1" applyAlignment="1">
      <alignment horizontal="center" vertical="center" wrapText="1"/>
    </xf>
    <xf numFmtId="169" fontId="2" fillId="0" borderId="6" xfId="0" applyNumberFormat="1" applyFont="1" applyBorder="1" applyAlignment="1" applyProtection="1">
      <alignment horizontal="left" vertical="center" wrapText="1" indent="1"/>
      <protection locked="0"/>
    </xf>
    <xf numFmtId="169" fontId="1" fillId="0" borderId="6" xfId="0" applyNumberFormat="1" applyFont="1" applyBorder="1" applyAlignment="1" applyProtection="1">
      <alignment horizontal="left" vertical="center" wrapText="1" indent="1"/>
      <protection locked="0"/>
    </xf>
    <xf numFmtId="169" fontId="1" fillId="0" borderId="14" xfId="0" applyNumberFormat="1" applyFont="1" applyBorder="1" applyAlignment="1" applyProtection="1">
      <alignment horizontal="left" vertical="center" wrapText="1" indent="1"/>
      <protection locked="0"/>
    </xf>
    <xf numFmtId="170" fontId="1" fillId="3" borderId="6" xfId="1" applyNumberFormat="1" applyFont="1" applyFill="1" applyBorder="1" applyAlignment="1" applyProtection="1">
      <alignment horizontal="left" vertical="center" wrapText="1" indent="1"/>
      <protection locked="0"/>
    </xf>
    <xf numFmtId="170" fontId="21" fillId="3" borderId="6" xfId="1" applyNumberFormat="1" applyFont="1" applyFill="1" applyBorder="1" applyAlignment="1" applyProtection="1">
      <alignment horizontal="left" vertical="center" wrapText="1" indent="1"/>
      <protection locked="0"/>
    </xf>
    <xf numFmtId="170" fontId="1" fillId="3" borderId="16" xfId="1" applyNumberFormat="1" applyFont="1" applyFill="1" applyBorder="1" applyAlignment="1" applyProtection="1">
      <alignment horizontal="left" vertical="center" wrapText="1" indent="1"/>
      <protection locked="0"/>
    </xf>
    <xf numFmtId="170" fontId="0" fillId="3" borderId="9" xfId="1" applyNumberFormat="1" applyFont="1" applyFill="1" applyBorder="1" applyAlignment="1" applyProtection="1">
      <alignment horizontal="left" vertical="center" wrapText="1" indent="1"/>
    </xf>
    <xf numFmtId="170" fontId="1" fillId="0" borderId="7" xfId="1" applyNumberFormat="1" applyFont="1" applyBorder="1" applyAlignment="1" applyProtection="1">
      <alignment horizontal="left" vertical="center" wrapText="1"/>
    </xf>
    <xf numFmtId="170" fontId="1" fillId="0" borderId="6" xfId="1" applyNumberFormat="1" applyFont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16" fillId="3" borderId="0" xfId="2" applyFill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5"/>
    </xf>
    <xf numFmtId="167" fontId="1" fillId="0" borderId="6" xfId="0" applyNumberFormat="1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 indent="5"/>
    </xf>
    <xf numFmtId="168" fontId="2" fillId="0" borderId="1" xfId="0" applyNumberFormat="1" applyFont="1" applyBorder="1" applyAlignment="1" applyProtection="1">
      <alignment horizontal="center"/>
      <protection locked="0"/>
    </xf>
    <xf numFmtId="168" fontId="2" fillId="0" borderId="2" xfId="0" applyNumberFormat="1" applyFont="1" applyBorder="1" applyAlignment="1" applyProtection="1">
      <alignment horizontal="center"/>
      <protection locked="0"/>
    </xf>
    <xf numFmtId="168" fontId="2" fillId="0" borderId="3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6" fillId="0" borderId="1" xfId="2" applyBorder="1" applyAlignment="1" applyProtection="1">
      <alignment horizontal="center"/>
      <protection locked="0"/>
    </xf>
    <xf numFmtId="0" fontId="14" fillId="2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vertical="center" wrapText="1"/>
    </xf>
    <xf numFmtId="0" fontId="16" fillId="3" borderId="14" xfId="2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17" fontId="0" fillId="3" borderId="14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70" formatCode="#,##0.000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70"/>
      <tableStyleElement type="headerRow" dxfId="69"/>
      <tableStyleElement type="secondRowStripe" dxfId="68"/>
    </tableStyle>
    <tableStyle name="Business Table 2" pivot="0" count="3" xr9:uid="{69F1D1ED-DE88-4B72-A0E2-62CA7D32352C}">
      <tableStyleElement type="wholeTable" dxfId="67"/>
      <tableStyleElement type="headerRow" dxfId="66"/>
      <tableStyleElement type="secondRowStripe" dxfId="65"/>
    </tableStyle>
  </tableStyles>
  <colors>
    <mruColors>
      <color rgb="FFFF0000"/>
      <color rgb="FF455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200024</xdr:rowOff>
    </xdr:from>
    <xdr:to>
      <xdr:col>5</xdr:col>
      <xdr:colOff>518159</xdr:colOff>
      <xdr:row>9</xdr:row>
      <xdr:rowOff>176570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31FF9-2FD4-49AD-91C2-48F3A185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4333874" cy="17894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369570</xdr:colOff>
      <xdr:row>38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E77093-7566-4B3E-857F-B8E4E4B6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362575"/>
          <a:ext cx="1931670" cy="1920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129886</xdr:colOff>
      <xdr:row>0</xdr:row>
      <xdr:rowOff>283557</xdr:rowOff>
    </xdr:from>
    <xdr:to>
      <xdr:col>9</xdr:col>
      <xdr:colOff>699480</xdr:colOff>
      <xdr:row>1</xdr:row>
      <xdr:rowOff>53860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35250" y="283557"/>
          <a:ext cx="5164685" cy="86712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PAYMENT ADVICE : LEVIES ON WHEAT, BARLEY, OATS AND LUPINS 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(1 October 2025 - 30 September 2026)</a:t>
          </a:r>
        </a:p>
        <a:p>
          <a:pPr algn="l"/>
          <a:r>
            <a:rPr lang="en-US" sz="900" baseline="0">
              <a:solidFill>
                <a:schemeClr val="bg1"/>
              </a:solidFill>
              <a:latin typeface="+mn-lt"/>
            </a:rPr>
            <a:t>Company Slogan</a:t>
          </a:r>
          <a:endParaRPr lang="en-US" sz="9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722062-CED8-4101-8C0B-1B1AC5A8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38101</xdr:rowOff>
    </xdr:from>
    <xdr:to>
      <xdr:col>7</xdr:col>
      <xdr:colOff>676274</xdr:colOff>
      <xdr:row>0</xdr:row>
      <xdr:rowOff>914401</xdr:rowOff>
    </xdr:to>
    <xdr:sp macro="" textlink="">
      <xdr:nvSpPr>
        <xdr:cNvPr id="2" name="TextBox 2" descr="Company Name and Slogan" title="Title">
          <a:extLst>
            <a:ext uri="{FF2B5EF4-FFF2-40B4-BE49-F238E27FC236}">
              <a16:creationId xmlns:a16="http://schemas.microsoft.com/office/drawing/2014/main" id="{B529FDB3-93BB-4443-9813-FBBC75E411D4}"/>
            </a:ext>
          </a:extLst>
        </xdr:cNvPr>
        <xdr:cNvSpPr txBox="1"/>
      </xdr:nvSpPr>
      <xdr:spPr>
        <a:xfrm>
          <a:off x="1495425" y="38101"/>
          <a:ext cx="7248524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676276</xdr:colOff>
      <xdr:row>0</xdr:row>
      <xdr:rowOff>999945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3AA78-4B89-4CD0-8D4D-9C83D71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121920</xdr:rowOff>
    </xdr:from>
    <xdr:to>
      <xdr:col>6</xdr:col>
      <xdr:colOff>1193799</xdr:colOff>
      <xdr:row>0</xdr:row>
      <xdr:rowOff>998220</xdr:rowOff>
    </xdr:to>
    <xdr:sp macro="" textlink="">
      <xdr:nvSpPr>
        <xdr:cNvPr id="9" name="TextBox 2" descr="Company Name and Slogan" title="Title">
          <a:extLst>
            <a:ext uri="{FF2B5EF4-FFF2-40B4-BE49-F238E27FC236}">
              <a16:creationId xmlns:a16="http://schemas.microsoft.com/office/drawing/2014/main" id="{03D2BDF7-AD2E-424F-9C7D-F35C65492DFB}"/>
            </a:ext>
          </a:extLst>
        </xdr:cNvPr>
        <xdr:cNvSpPr txBox="1"/>
      </xdr:nvSpPr>
      <xdr:spPr>
        <a:xfrm>
          <a:off x="2743200" y="121920"/>
          <a:ext cx="4902199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 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(1 March 2025 -  28 February 2026)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588645</xdr:colOff>
      <xdr:row>0</xdr:row>
      <xdr:rowOff>975179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AD5E6C-8B47-4652-9287-57369DFB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0"/>
          <a:ext cx="2341245" cy="9751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21:F24" totalsRowShown="0" headerRowDxfId="64" dataDxfId="62" headerRowBorderDxfId="63" tableBorderDxfId="61" totalsRowBorderDxfId="60">
  <tableColumns count="5">
    <tableColumn id="1" xr3:uid="{00000000-0010-0000-0100-000001000000}" name="Description" dataDxfId="59" dataCellStyle="Comma"/>
    <tableColumn id="2" xr3:uid="{00000000-0010-0000-0100-000002000000}" name="PANNAR" dataDxfId="58"/>
    <tableColumn id="3" xr3:uid="{00000000-0010-0000-0100-000003000000}" name="SENSAKO" dataDxfId="57"/>
    <tableColumn id="4" xr3:uid="{00000000-0010-0000-0100-000004000000}" name="ARC Small Grain" dataDxfId="56"/>
    <tableColumn id="5" xr3:uid="{00000000-0010-0000-0100-000005000000}" name="Other" dataDxfId="55">
      <calculatedColumnFormula>IFERROR(IF(OR(SaleItems_Table[[#This Row],[Description]]="",SaleItems_Table[[#This Row],[SENSAKO]]=""),"",SaleItems_Table[[#This Row],[Description]]*SaleItems_Table[[#This Row],[SENSAKO]]),"")</calculatedColumnFormula>
    </tableColumn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FB030-17BC-479B-91A4-9A6F216A9B06}" name="SaleItems_Table2" displayName="SaleItems_Table2" ref="B27:F30" totalsRowShown="0" headerRowDxfId="54" dataDxfId="52" headerRowBorderDxfId="53" tableBorderDxfId="51" totalsRowBorderDxfId="50">
  <tableColumns count="5">
    <tableColumn id="1" xr3:uid="{A1BD1A01-9DE0-4811-97D9-3A5E4B1899D5}" name="Description" dataDxfId="49" dataCellStyle="Comma"/>
    <tableColumn id="2" xr3:uid="{BD324C3C-D71A-4334-BDCB-2652456BCD50}" name="SABBI" dataDxfId="48"/>
    <tableColumn id="3" xr3:uid="{29210116-E74A-4356-9216-AF43A7C997EA}" name="SENSAKO" dataDxfId="47"/>
    <tableColumn id="4" xr3:uid="{8821A346-78A1-4778-9325-D3A2319C62D4}" name="ARC Small Grain" dataDxfId="46"/>
    <tableColumn id="5" xr3:uid="{A551DDB0-ACEA-4D5C-8B3B-08C19AF0113A}" name="Other" dataDxfId="45">
      <calculatedColumnFormula>IFERROR(IF(OR(SaleItems_Table2[[#This Row],[Description]]="",SaleItems_Table2[[#This Row],[SENSAKO]]=""),"",SaleItems_Table2[[#This Row],[Description]]*SaleItems_Table2[[#This Row],[SENSAKO]]),"")</calculatedColumnFormula>
    </tableColumn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1F49DF-8777-4F20-A93D-A719D19EFAC2}" name="SaleItems_Table23" displayName="SaleItems_Table23" ref="B33:H36" totalsRowShown="0" headerRowDxfId="44" dataDxfId="42" headerRowBorderDxfId="43" tableBorderDxfId="41" totalsRowBorderDxfId="40">
  <tableColumns count="7">
    <tableColumn id="1" xr3:uid="{8A5F522E-C6E4-4993-9C30-AA5D652DF6ED}" name="Description" dataDxfId="39" dataCellStyle="Comma"/>
    <tableColumn id="2" xr3:uid="{25246FA8-83D7-4BE8-8CEE-CE26718B37BC}" name="AGRICOL" dataDxfId="38"/>
    <tableColumn id="3" xr3:uid="{C7C45372-B9F6-455D-8CCA-604B7A783941}" name="SENSAKO" dataDxfId="37"/>
    <tableColumn id="4" xr3:uid="{460F2C48-3908-4FD7-9DA5-EC099A251F7A}" name="ARC Small Grain" dataDxfId="36"/>
    <tableColumn id="5" xr3:uid="{2D310717-2C5D-4065-8123-8FB0037B4B72}" name="CAPSTONE SEEDS" dataDxfId="35">
      <calculatedColumnFormula>IFERROR(IF(OR(SaleItems_Table23[[#This Row],[Description]]="",SaleItems_Table23[[#This Row],[SENSAKO]]=""),"",SaleItems_Table23[[#This Row],[Description]]*SaleItems_Table23[[#This Row],[SENSAKO]]),"")</calculatedColumnFormula>
    </tableColumn>
    <tableColumn id="6" xr3:uid="{AC857436-74A3-48FC-9F5D-BD659598055E}" name="PANNAR" dataDxfId="34"/>
    <tableColumn id="7" xr3:uid="{38623ADB-63AC-4DA1-82E0-452E8D5FCCFB}" name="OTHER" dataDxfId="33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E6033B-EA5E-49C3-9C2A-22AA85AE33C7}" name="SaleItems_Table236" displayName="SaleItems_Table236" ref="B39:K42" totalsRowShown="0" headerRowDxfId="32" dataDxfId="30" headerRowBorderDxfId="31" tableBorderDxfId="29" totalsRowBorderDxfId="28">
  <tableColumns count="10">
    <tableColumn id="1" xr3:uid="{CEB894E1-CA80-40F6-99BF-EAC4B042B335}" name="Description" dataDxfId="27" dataCellStyle="Comma"/>
    <tableColumn id="2" xr3:uid="{8A490DDC-29F4-40FE-BA3D-8536151EF721}" name="AGENBAGH" dataDxfId="26"/>
    <tableColumn id="3" xr3:uid="{72149040-4C59-499B-8B18-3851CA69C9A7}" name="AGRICOL" dataDxfId="25"/>
    <tableColumn id="4" xr3:uid="{B64F80DA-15DA-4287-B111-38FF6F07968A}" name="ARC" dataDxfId="24"/>
    <tableColumn id="5" xr3:uid="{1367F6E7-676A-4211-8F6F-792690335A39}" name="BARENBURG" dataDxfId="23">
      <calculatedColumnFormula>IFERROR(IF(OR(SaleItems_Table236[[#This Row],[Description]]="",SaleItems_Table236[[#This Row],[AGRICOL]]=""),"",SaleItems_Table236[[#This Row],[Description]]*SaleItems_Table236[[#This Row],[AGRICOL]]),"")</calculatedColumnFormula>
    </tableColumn>
    <tableColumn id="6" xr3:uid="{01F7D168-DF9D-4EE8-8BC3-6913764854D0}" name="CAPSTONE SEEDS " dataDxfId="22"/>
    <tableColumn id="7" xr3:uid="{BD2A10EA-4997-430D-9E17-DF289CE734D5}" name="KOEGELENBERG" dataDxfId="21"/>
    <tableColumn id="8" xr3:uid="{FDF0377D-20F6-46D2-B609-5EC54ADF6164}" name="PANNAR" dataDxfId="20"/>
    <tableColumn id="9" xr3:uid="{5BF7EF75-B1D5-420E-A779-891730E274DF}" name="SENSAKO" dataDxfId="19"/>
    <tableColumn id="10" xr3:uid="{D4F28577-B59E-4E69-9865-D9353534D22B}" name="OTHER" dataDxfId="18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FE913C-1F91-4FA0-B402-2FABF9F6934D}" name="SaleItems_Table8" displayName="SaleItems_Table8" ref="B21:E44" totalsRowShown="0" headerRowDxfId="17" dataDxfId="15" headerRowBorderDxfId="16" tableBorderDxfId="14" totalsRowBorderDxfId="13">
  <tableColumns count="4">
    <tableColumn id="1" xr3:uid="{6B108483-35E6-4AB2-9CCB-C9CB5ADA67ED}" name="SEED COMPANY" dataDxfId="12" dataCellStyle="Comma"/>
    <tableColumn id="2" xr3:uid="{B3A1E67A-9344-4645-B088-B906840F5A5F}" name="TONNAGE" dataDxfId="11" dataCellStyle="Comma"/>
    <tableColumn id="3" xr3:uid="{493867CB-9EC9-4912-AE8A-7084084745BA}" name="LEVY TARIFF (VAT INCL)" dataDxfId="10"/>
    <tableColumn id="4" xr3:uid="{4587FF4A-7A5D-469F-8CAE-377838A4DC02}" name="TOTAL (VAT EXCL)" dataDxfId="9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3D0E06-996B-4F59-9EF2-DF8E8FC75C5D}" name="SaleItems_Table81213" displayName="SaleItems_Table81213" ref="B22:E46" totalsRowShown="0" headerRowDxfId="8" dataDxfId="6" headerRowBorderDxfId="7" tableBorderDxfId="5" totalsRowBorderDxfId="4">
  <tableColumns count="4">
    <tableColumn id="1" xr3:uid="{765B1089-7C18-4560-BB25-1E78D8A027AA}" name="SEED COMPANY" dataDxfId="3" dataCellStyle="Comma"/>
    <tableColumn id="2" xr3:uid="{5A5A2432-77F9-4758-8F1E-56E28F6EB044}" name="TONNAGE" dataDxfId="2" dataCellStyle="Comma"/>
    <tableColumn id="3" xr3:uid="{3F53C445-A86D-4FC8-94B0-93429C60ACAB}" name="LEVY TARIFF (VAT EXCL)" dataDxfId="1"/>
    <tableColumn id="4" xr3:uid="{4623035C-895A-4AFF-826F-7806767C13F1}" name="TOTAL (VAT EXCL)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inance2@agrimanage.co.za" TargetMode="External"/><Relationship Id="rId1" Type="http://schemas.openxmlformats.org/officeDocument/2006/relationships/hyperlink" Target="mailto:finance@agrimanage.co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5F1C-E329-47B6-9488-DDBDAAC26DB5}">
  <sheetPr codeName="Sheet2"/>
  <dimension ref="A13:G28"/>
  <sheetViews>
    <sheetView topLeftCell="A35" workbookViewId="0">
      <selection activeCell="J23" sqref="J23"/>
    </sheetView>
  </sheetViews>
  <sheetFormatPr defaultColWidth="9.36328125" defaultRowHeight="15" x14ac:dyDescent="0.35"/>
  <cols>
    <col min="1" max="16384" width="9.36328125" style="51"/>
  </cols>
  <sheetData>
    <row r="13" spans="2:7" x14ac:dyDescent="0.35">
      <c r="B13" s="106" t="s">
        <v>73</v>
      </c>
      <c r="C13" s="106"/>
      <c r="D13" s="106"/>
      <c r="E13" s="106"/>
      <c r="F13" s="106"/>
      <c r="G13" s="106"/>
    </row>
    <row r="15" spans="2:7" x14ac:dyDescent="0.35">
      <c r="B15" s="107" t="s">
        <v>72</v>
      </c>
      <c r="C15" s="107"/>
      <c r="D15" s="107"/>
      <c r="E15" s="107"/>
      <c r="F15" s="107"/>
      <c r="G15" s="107"/>
    </row>
    <row r="16" spans="2:7" x14ac:dyDescent="0.35">
      <c r="B16" s="52"/>
      <c r="C16" s="52"/>
      <c r="D16" s="52"/>
      <c r="E16" s="52"/>
      <c r="F16" s="52"/>
      <c r="G16" s="52"/>
    </row>
    <row r="17" spans="1:7" x14ac:dyDescent="0.35">
      <c r="B17" s="107" t="s">
        <v>100</v>
      </c>
      <c r="C17" s="107"/>
      <c r="D17" s="107"/>
      <c r="E17" s="107"/>
      <c r="F17" s="107"/>
      <c r="G17" s="107"/>
    </row>
    <row r="18" spans="1:7" x14ac:dyDescent="0.35">
      <c r="B18" s="52"/>
      <c r="C18" s="52"/>
      <c r="D18" s="52"/>
      <c r="E18" s="52"/>
      <c r="F18" s="52"/>
      <c r="G18" s="52"/>
    </row>
    <row r="20" spans="1:7" x14ac:dyDescent="0.35">
      <c r="A20" s="51">
        <v>1</v>
      </c>
      <c r="B20" s="106" t="s">
        <v>74</v>
      </c>
      <c r="C20" s="106"/>
      <c r="D20" s="106"/>
      <c r="E20" s="106"/>
      <c r="F20" s="106"/>
      <c r="G20" s="106"/>
    </row>
    <row r="22" spans="1:7" x14ac:dyDescent="0.35">
      <c r="A22" s="51">
        <v>2</v>
      </c>
      <c r="B22" s="106" t="s">
        <v>75</v>
      </c>
      <c r="C22" s="106"/>
      <c r="D22" s="106"/>
      <c r="E22" s="106"/>
      <c r="F22" s="106"/>
      <c r="G22" s="106"/>
    </row>
    <row r="24" spans="1:7" x14ac:dyDescent="0.35">
      <c r="A24" s="51">
        <v>3</v>
      </c>
      <c r="B24" s="51" t="s">
        <v>76</v>
      </c>
    </row>
    <row r="26" spans="1:7" ht="17.399999999999999" customHeight="1" x14ac:dyDescent="0.35">
      <c r="B26" s="53" t="s">
        <v>98</v>
      </c>
      <c r="D26" s="54"/>
    </row>
    <row r="27" spans="1:7" ht="22.65" customHeight="1" x14ac:dyDescent="0.35">
      <c r="B27" s="53" t="s">
        <v>99</v>
      </c>
    </row>
    <row r="28" spans="1:7" ht="22.35" customHeight="1" x14ac:dyDescent="0.35">
      <c r="B28" s="53"/>
    </row>
  </sheetData>
  <sheetProtection algorithmName="SHA-512" hashValue="fz+raklJltbYP7t6m6mkePZqzBEb4uaFx/ilpZ+A3OU6mNRQTxE9eI+Q9vdXDIJY4d3YhC5zoieGoCwRJFYQ0w==" saltValue="Z7olpFfswgZkRg7Q2VJiMA==" spinCount="100000" sheet="1"/>
  <mergeCells count="5">
    <mergeCell ref="B22:G22"/>
    <mergeCell ref="B13:G13"/>
    <mergeCell ref="B15:G15"/>
    <mergeCell ref="B17:G17"/>
    <mergeCell ref="B20:G20"/>
  </mergeCells>
  <hyperlinks>
    <hyperlink ref="B15:G15" location="'Wheat, Barley, Oats, Lupins'!A1" display="Wheat, Barley, Oats and Lupins" xr:uid="{712B5EBF-6764-48CF-9C0E-D286A948E82F}"/>
    <hyperlink ref="B17:G17" location="Soya!A1" display="Soyabeans" xr:uid="{77E32C10-E67B-422F-8CAB-A6C32A46A2D5}"/>
    <hyperlink ref="B26" r:id="rId1" xr:uid="{7DFDF7E3-2F56-4D3D-9FBD-A5E558A080B3}"/>
    <hyperlink ref="B27" r:id="rId2" xr:uid="{0076D570-B082-4583-B459-65445161C6A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56"/>
  <sheetViews>
    <sheetView showGridLines="0" tabSelected="1" topLeftCell="A26" zoomScaleNormal="100" workbookViewId="0">
      <selection activeCell="C28" sqref="C28"/>
    </sheetView>
  </sheetViews>
  <sheetFormatPr defaultColWidth="8.90625" defaultRowHeight="26.1" customHeight="1" x14ac:dyDescent="0.3"/>
  <cols>
    <col min="1" max="1" width="1.90625" style="1" customWidth="1"/>
    <col min="2" max="2" width="20.90625" style="1" customWidth="1"/>
    <col min="3" max="11" width="17.90625" style="1" customWidth="1"/>
    <col min="12" max="16384" width="8.90625" style="1"/>
  </cols>
  <sheetData>
    <row r="1" spans="2:14" ht="86.25" customHeight="1" x14ac:dyDescent="0.3">
      <c r="G1" s="1" t="s">
        <v>4</v>
      </c>
      <c r="H1" s="1" t="s">
        <v>4</v>
      </c>
    </row>
    <row r="2" spans="2:14" ht="30" customHeight="1" x14ac:dyDescent="0.35">
      <c r="B2" s="6" t="s">
        <v>5</v>
      </c>
      <c r="G2" s="7" t="s">
        <v>2</v>
      </c>
      <c r="H2" s="48">
        <f ca="1">TODAY()</f>
        <v>45971</v>
      </c>
      <c r="I2" s="48"/>
    </row>
    <row r="3" spans="2:14" s="4" customFormat="1" ht="15.9" customHeight="1" x14ac:dyDescent="0.35">
      <c r="B3" s="8" t="s">
        <v>6</v>
      </c>
      <c r="E3" s="7"/>
      <c r="F3" s="81"/>
      <c r="G3" s="7" t="s">
        <v>92</v>
      </c>
      <c r="H3" s="117"/>
      <c r="I3" s="118"/>
      <c r="J3" s="119"/>
    </row>
    <row r="4" spans="2:14" s="4" customFormat="1" ht="15.9" customHeight="1" x14ac:dyDescent="0.35">
      <c r="B4" s="8" t="s">
        <v>7</v>
      </c>
      <c r="E4" s="7"/>
      <c r="F4" s="3"/>
      <c r="J4" s="50"/>
    </row>
    <row r="5" spans="2:14" s="4" customFormat="1" ht="15.9" customHeight="1" x14ac:dyDescent="0.35">
      <c r="B5" s="8"/>
      <c r="E5" s="7"/>
      <c r="F5" s="3"/>
    </row>
    <row r="6" spans="2:14" ht="25.5" customHeight="1" x14ac:dyDescent="0.35">
      <c r="B6" s="6" t="s">
        <v>8</v>
      </c>
      <c r="D6" s="123"/>
      <c r="E6" s="124"/>
      <c r="F6" s="124"/>
      <c r="G6" s="124"/>
      <c r="H6" s="124"/>
      <c r="I6" s="124"/>
      <c r="J6" s="125"/>
    </row>
    <row r="7" spans="2:14" ht="6.75" customHeight="1" x14ac:dyDescent="0.35">
      <c r="B7" s="6"/>
      <c r="E7" s="9"/>
    </row>
    <row r="8" spans="2:14" ht="33.75" customHeight="1" x14ac:dyDescent="0.35">
      <c r="B8" s="121" t="s">
        <v>9</v>
      </c>
      <c r="C8" s="122"/>
      <c r="D8" s="123"/>
      <c r="E8" s="124"/>
      <c r="F8" s="124"/>
      <c r="G8" s="124"/>
      <c r="H8" s="124"/>
      <c r="I8" s="124"/>
      <c r="J8" s="125"/>
    </row>
    <row r="9" spans="2:14" ht="6.75" customHeight="1" x14ac:dyDescent="0.35">
      <c r="B9" s="6"/>
      <c r="E9" s="9"/>
    </row>
    <row r="10" spans="2:14" ht="25.5" customHeight="1" x14ac:dyDescent="0.35">
      <c r="B10" s="6" t="s">
        <v>10</v>
      </c>
      <c r="D10" s="123"/>
      <c r="E10" s="124"/>
      <c r="F10" s="124"/>
      <c r="G10" s="124"/>
      <c r="H10" s="124"/>
      <c r="I10" s="124"/>
      <c r="J10" s="125"/>
      <c r="N10" s="48"/>
    </row>
    <row r="11" spans="2:14" ht="25.5" customHeight="1" x14ac:dyDescent="0.35">
      <c r="B11" s="6"/>
      <c r="D11" s="123"/>
      <c r="E11" s="124"/>
      <c r="F11" s="124"/>
      <c r="G11" s="124"/>
      <c r="H11" s="124"/>
      <c r="I11" s="124"/>
      <c r="J11" s="125"/>
    </row>
    <row r="12" spans="2:14" ht="25.5" customHeight="1" x14ac:dyDescent="0.35">
      <c r="B12" s="6"/>
      <c r="D12" s="123"/>
      <c r="E12" s="124"/>
      <c r="F12" s="124"/>
      <c r="G12" s="124"/>
      <c r="H12" s="124"/>
      <c r="I12" s="124"/>
      <c r="J12" s="125"/>
    </row>
    <row r="13" spans="2:14" ht="6.75" customHeight="1" x14ac:dyDescent="0.35">
      <c r="B13" s="6"/>
      <c r="E13" s="9"/>
    </row>
    <row r="14" spans="2:14" ht="25.5" customHeight="1" x14ac:dyDescent="0.3">
      <c r="B14" s="126" t="s">
        <v>11</v>
      </c>
      <c r="C14" s="126"/>
      <c r="D14" s="16" t="s">
        <v>0</v>
      </c>
      <c r="E14" s="123"/>
      <c r="F14" s="127"/>
      <c r="G14" s="127"/>
      <c r="H14" s="127"/>
      <c r="I14" s="127"/>
      <c r="J14" s="128"/>
    </row>
    <row r="15" spans="2:14" ht="6.75" customHeight="1" x14ac:dyDescent="0.3">
      <c r="B15" s="11"/>
      <c r="F15" s="9"/>
    </row>
    <row r="16" spans="2:14" ht="25.5" customHeight="1" x14ac:dyDescent="0.3">
      <c r="B16" s="11"/>
      <c r="D16" s="16" t="s">
        <v>12</v>
      </c>
      <c r="E16" s="123"/>
      <c r="F16" s="127"/>
      <c r="G16" s="127"/>
      <c r="H16" s="127"/>
      <c r="I16" s="127"/>
      <c r="J16" s="128"/>
    </row>
    <row r="17" spans="2:10" ht="6.75" customHeight="1" x14ac:dyDescent="0.35">
      <c r="B17" s="6"/>
      <c r="F17" s="9"/>
    </row>
    <row r="18" spans="2:10" ht="25.5" customHeight="1" x14ac:dyDescent="0.35">
      <c r="B18" s="6"/>
      <c r="D18" s="16" t="s">
        <v>13</v>
      </c>
      <c r="E18" s="129"/>
      <c r="F18" s="127"/>
      <c r="G18" s="127"/>
      <c r="H18" s="127"/>
      <c r="I18" s="127"/>
      <c r="J18" s="128"/>
    </row>
    <row r="19" spans="2:10" s="2" customFormat="1" ht="10.5" customHeight="1" x14ac:dyDescent="0.35">
      <c r="B19" s="120" t="s">
        <v>14</v>
      </c>
      <c r="C19" s="120"/>
      <c r="D19" s="120"/>
      <c r="E19" s="120"/>
      <c r="F19" s="120"/>
    </row>
    <row r="20" spans="2:10" ht="10.5" customHeight="1" x14ac:dyDescent="0.3">
      <c r="B20" s="120"/>
      <c r="C20" s="120"/>
      <c r="D20" s="120"/>
      <c r="E20" s="120"/>
      <c r="F20" s="120"/>
    </row>
    <row r="21" spans="2:10" s="26" customFormat="1" ht="34.5" customHeight="1" x14ac:dyDescent="0.35">
      <c r="B21" s="27" t="s">
        <v>1</v>
      </c>
      <c r="C21" s="28" t="s">
        <v>16</v>
      </c>
      <c r="D21" s="28" t="s">
        <v>18</v>
      </c>
      <c r="E21" s="28" t="s">
        <v>19</v>
      </c>
      <c r="F21" s="29" t="s">
        <v>3</v>
      </c>
    </row>
    <row r="22" spans="2:10" s="5" customFormat="1" ht="16.5" customHeight="1" x14ac:dyDescent="0.35">
      <c r="B22" s="30" t="s">
        <v>15</v>
      </c>
      <c r="C22" s="97"/>
      <c r="D22" s="98"/>
      <c r="E22" s="98"/>
      <c r="F22" s="99"/>
    </row>
    <row r="23" spans="2:10" s="5" customFormat="1" ht="16.5" customHeight="1" x14ac:dyDescent="0.35">
      <c r="B23" s="31" t="s">
        <v>80</v>
      </c>
      <c r="C23" s="12">
        <v>35</v>
      </c>
      <c r="D23" s="12">
        <v>35</v>
      </c>
      <c r="E23" s="12">
        <v>35</v>
      </c>
      <c r="F23" s="12">
        <v>35</v>
      </c>
    </row>
    <row r="24" spans="2:10" s="5" customFormat="1" ht="27.6" customHeight="1" x14ac:dyDescent="0.35">
      <c r="B24" s="32" t="s">
        <v>17</v>
      </c>
      <c r="C24" s="33">
        <f t="shared" ref="C24:F24" si="0">+C23*C22</f>
        <v>0</v>
      </c>
      <c r="D24" s="33">
        <f t="shared" si="0"/>
        <v>0</v>
      </c>
      <c r="E24" s="33">
        <f t="shared" si="0"/>
        <v>0</v>
      </c>
      <c r="F24" s="34">
        <f t="shared" si="0"/>
        <v>0</v>
      </c>
    </row>
    <row r="25" spans="2:10" s="2" customFormat="1" ht="10.5" customHeight="1" x14ac:dyDescent="0.35">
      <c r="B25" s="120" t="s">
        <v>20</v>
      </c>
      <c r="C25" s="120"/>
      <c r="D25" s="120"/>
      <c r="E25" s="120"/>
      <c r="F25" s="120"/>
    </row>
    <row r="26" spans="2:10" ht="10.5" customHeight="1" x14ac:dyDescent="0.3">
      <c r="B26" s="120"/>
      <c r="C26" s="120"/>
      <c r="D26" s="120"/>
      <c r="E26" s="120"/>
      <c r="F26" s="120"/>
    </row>
    <row r="27" spans="2:10" s="26" customFormat="1" ht="34.5" customHeight="1" x14ac:dyDescent="0.35">
      <c r="B27" s="27" t="s">
        <v>1</v>
      </c>
      <c r="C27" s="28" t="s">
        <v>22</v>
      </c>
      <c r="D27" s="28" t="s">
        <v>18</v>
      </c>
      <c r="E27" s="28" t="s">
        <v>19</v>
      </c>
      <c r="F27" s="29" t="s">
        <v>3</v>
      </c>
    </row>
    <row r="28" spans="2:10" s="5" customFormat="1" ht="16.5" customHeight="1" x14ac:dyDescent="0.35">
      <c r="B28" s="30" t="s">
        <v>15</v>
      </c>
      <c r="C28" s="97"/>
      <c r="D28" s="98"/>
      <c r="E28" s="98"/>
      <c r="F28" s="99"/>
    </row>
    <row r="29" spans="2:10" s="5" customFormat="1" ht="16.5" customHeight="1" x14ac:dyDescent="0.35">
      <c r="B29" s="31" t="s">
        <v>80</v>
      </c>
      <c r="C29" s="12">
        <v>35</v>
      </c>
      <c r="D29" s="12">
        <v>35</v>
      </c>
      <c r="E29" s="12">
        <v>35</v>
      </c>
      <c r="F29" s="12">
        <v>35</v>
      </c>
    </row>
    <row r="30" spans="2:10" s="5" customFormat="1" ht="27.6" x14ac:dyDescent="0.35">
      <c r="B30" s="32" t="s">
        <v>77</v>
      </c>
      <c r="C30" s="33">
        <f t="shared" ref="C30:F30" si="1">+C29*C28</f>
        <v>0</v>
      </c>
      <c r="D30" s="33">
        <f t="shared" si="1"/>
        <v>0</v>
      </c>
      <c r="E30" s="33">
        <f t="shared" si="1"/>
        <v>0</v>
      </c>
      <c r="F30" s="34">
        <f t="shared" si="1"/>
        <v>0</v>
      </c>
    </row>
    <row r="31" spans="2:10" s="2" customFormat="1" ht="10.5" customHeight="1" x14ac:dyDescent="0.35">
      <c r="B31" s="120" t="s">
        <v>21</v>
      </c>
      <c r="C31" s="120"/>
      <c r="D31" s="120"/>
      <c r="E31" s="120"/>
      <c r="F31" s="120"/>
    </row>
    <row r="32" spans="2:10" ht="10.5" customHeight="1" x14ac:dyDescent="0.3">
      <c r="B32" s="120"/>
      <c r="C32" s="120"/>
      <c r="D32" s="120"/>
      <c r="E32" s="120"/>
      <c r="F32" s="120"/>
    </row>
    <row r="33" spans="2:11" s="26" customFormat="1" ht="12.6" x14ac:dyDescent="0.35">
      <c r="B33" s="27" t="s">
        <v>1</v>
      </c>
      <c r="C33" s="28" t="s">
        <v>23</v>
      </c>
      <c r="D33" s="28" t="s">
        <v>18</v>
      </c>
      <c r="E33" s="28" t="s">
        <v>19</v>
      </c>
      <c r="F33" s="28" t="s">
        <v>24</v>
      </c>
      <c r="G33" s="28" t="s">
        <v>16</v>
      </c>
      <c r="H33" s="29" t="s">
        <v>25</v>
      </c>
    </row>
    <row r="34" spans="2:11" s="5" customFormat="1" ht="13.8" x14ac:dyDescent="0.35">
      <c r="B34" s="30" t="s">
        <v>15</v>
      </c>
      <c r="C34" s="97"/>
      <c r="D34" s="98"/>
      <c r="E34" s="98"/>
      <c r="F34" s="98"/>
      <c r="G34" s="98"/>
      <c r="H34" s="99"/>
    </row>
    <row r="35" spans="2:11" s="5" customFormat="1" ht="16.5" customHeight="1" x14ac:dyDescent="0.35">
      <c r="B35" s="31" t="s">
        <v>80</v>
      </c>
      <c r="C35" s="12">
        <v>350</v>
      </c>
      <c r="D35" s="12">
        <v>35</v>
      </c>
      <c r="E35" s="12">
        <v>35</v>
      </c>
      <c r="F35" s="12">
        <v>35</v>
      </c>
      <c r="G35" s="12">
        <v>35</v>
      </c>
      <c r="H35" s="12">
        <v>35</v>
      </c>
    </row>
    <row r="36" spans="2:11" s="5" customFormat="1" ht="16.5" customHeight="1" x14ac:dyDescent="0.35">
      <c r="B36" s="32" t="s">
        <v>78</v>
      </c>
      <c r="C36" s="33">
        <f t="shared" ref="C36:H36" si="2">+C35*C34</f>
        <v>0</v>
      </c>
      <c r="D36" s="33">
        <f t="shared" si="2"/>
        <v>0</v>
      </c>
      <c r="E36" s="33">
        <f t="shared" si="2"/>
        <v>0</v>
      </c>
      <c r="F36" s="33">
        <f t="shared" si="2"/>
        <v>0</v>
      </c>
      <c r="G36" s="33">
        <f t="shared" si="2"/>
        <v>0</v>
      </c>
      <c r="H36" s="34">
        <f t="shared" si="2"/>
        <v>0</v>
      </c>
    </row>
    <row r="37" spans="2:11" s="2" customFormat="1" ht="10.5" customHeight="1" x14ac:dyDescent="0.35">
      <c r="B37" s="120" t="s">
        <v>26</v>
      </c>
      <c r="C37" s="120"/>
      <c r="D37" s="120"/>
      <c r="E37" s="120"/>
      <c r="F37" s="120"/>
    </row>
    <row r="38" spans="2:11" ht="10.5" customHeight="1" x14ac:dyDescent="0.3">
      <c r="B38" s="120"/>
      <c r="C38" s="120"/>
      <c r="D38" s="120"/>
      <c r="E38" s="120"/>
      <c r="F38" s="120"/>
    </row>
    <row r="39" spans="2:11" s="26" customFormat="1" ht="12.6" x14ac:dyDescent="0.35">
      <c r="B39" s="27" t="s">
        <v>1</v>
      </c>
      <c r="C39" s="28" t="s">
        <v>27</v>
      </c>
      <c r="D39" s="28" t="s">
        <v>23</v>
      </c>
      <c r="E39" s="28" t="s">
        <v>28</v>
      </c>
      <c r="F39" s="28" t="s">
        <v>29</v>
      </c>
      <c r="G39" s="28" t="s">
        <v>30</v>
      </c>
      <c r="H39" s="28" t="s">
        <v>31</v>
      </c>
      <c r="I39" s="28" t="s">
        <v>16</v>
      </c>
      <c r="J39" s="28" t="s">
        <v>18</v>
      </c>
      <c r="K39" s="29" t="s">
        <v>25</v>
      </c>
    </row>
    <row r="40" spans="2:11" s="5" customFormat="1" ht="16.5" customHeight="1" x14ac:dyDescent="0.35">
      <c r="B40" s="30" t="s">
        <v>15</v>
      </c>
      <c r="C40" s="97"/>
      <c r="D40" s="98"/>
      <c r="E40" s="98"/>
      <c r="F40" s="98"/>
      <c r="G40" s="98"/>
      <c r="H40" s="98"/>
      <c r="I40" s="98"/>
      <c r="J40" s="98"/>
      <c r="K40" s="99"/>
    </row>
    <row r="41" spans="2:11" s="5" customFormat="1" ht="16.5" customHeight="1" x14ac:dyDescent="0.35">
      <c r="B41" s="31" t="s">
        <v>80</v>
      </c>
      <c r="C41" s="12">
        <v>35</v>
      </c>
      <c r="D41" s="12">
        <v>35</v>
      </c>
      <c r="E41" s="12">
        <v>35</v>
      </c>
      <c r="F41" s="12">
        <v>35</v>
      </c>
      <c r="G41" s="12">
        <v>35</v>
      </c>
      <c r="H41" s="12">
        <v>35</v>
      </c>
      <c r="I41" s="12">
        <v>35</v>
      </c>
      <c r="J41" s="12">
        <v>35</v>
      </c>
      <c r="K41" s="12">
        <v>35</v>
      </c>
    </row>
    <row r="42" spans="2:11" s="5" customFormat="1" ht="27.6" customHeight="1" x14ac:dyDescent="0.35">
      <c r="B42" s="32" t="s">
        <v>79</v>
      </c>
      <c r="C42" s="33">
        <f t="shared" ref="C42:K42" si="3">+C41*C40</f>
        <v>0</v>
      </c>
      <c r="D42" s="33">
        <f t="shared" si="3"/>
        <v>0</v>
      </c>
      <c r="E42" s="33">
        <f t="shared" si="3"/>
        <v>0</v>
      </c>
      <c r="F42" s="33">
        <f t="shared" si="3"/>
        <v>0</v>
      </c>
      <c r="G42" s="35">
        <f t="shared" si="3"/>
        <v>0</v>
      </c>
      <c r="H42" s="35">
        <f t="shared" si="3"/>
        <v>0</v>
      </c>
      <c r="I42" s="35">
        <f t="shared" si="3"/>
        <v>0</v>
      </c>
      <c r="J42" s="35">
        <f t="shared" si="3"/>
        <v>0</v>
      </c>
      <c r="K42" s="36">
        <f t="shared" si="3"/>
        <v>0</v>
      </c>
    </row>
    <row r="43" spans="2:11" s="2" customFormat="1" ht="16.649999999999999" customHeight="1" x14ac:dyDescent="0.35">
      <c r="B43" s="112" t="s">
        <v>32</v>
      </c>
      <c r="C43" s="112"/>
      <c r="D43" s="112"/>
      <c r="E43" s="112"/>
      <c r="F43" s="112"/>
      <c r="G43" s="112"/>
      <c r="H43" s="112"/>
      <c r="I43" s="112"/>
      <c r="J43" s="112"/>
      <c r="K43" s="112"/>
    </row>
    <row r="44" spans="2:11" ht="10.5" customHeight="1" thickBot="1" x14ac:dyDescent="0.35"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2:11" s="37" customFormat="1" ht="32.25" customHeight="1" thickBot="1" x14ac:dyDescent="0.4">
      <c r="B45" s="38"/>
      <c r="C45" s="39" t="s">
        <v>41</v>
      </c>
      <c r="D45" s="114" t="s">
        <v>34</v>
      </c>
      <c r="E45" s="114"/>
      <c r="F45" s="114" t="s">
        <v>35</v>
      </c>
      <c r="G45" s="114"/>
      <c r="H45" s="114" t="s">
        <v>40</v>
      </c>
      <c r="I45" s="130"/>
    </row>
    <row r="46" spans="2:11" s="5" customFormat="1" ht="15" customHeight="1" x14ac:dyDescent="0.35">
      <c r="B46" s="40" t="s">
        <v>33</v>
      </c>
      <c r="C46" s="104">
        <f>SUM(C22:F22)</f>
        <v>0</v>
      </c>
      <c r="D46" s="115">
        <f>C46*35</f>
        <v>0</v>
      </c>
      <c r="E46" s="115"/>
      <c r="F46" s="115">
        <f>H46-D46</f>
        <v>0</v>
      </c>
      <c r="G46" s="115"/>
      <c r="H46" s="115">
        <f>D46*1.15</f>
        <v>0</v>
      </c>
      <c r="I46" s="115"/>
    </row>
    <row r="47" spans="2:11" s="5" customFormat="1" ht="15" customHeight="1" x14ac:dyDescent="0.35">
      <c r="B47" s="41" t="s">
        <v>36</v>
      </c>
      <c r="C47" s="105">
        <f>+SUM(C28:F28)</f>
        <v>0</v>
      </c>
      <c r="D47" s="115">
        <f>C47*35</f>
        <v>0</v>
      </c>
      <c r="E47" s="115"/>
      <c r="F47" s="115">
        <f t="shared" ref="F47:F49" si="4">H47-D47</f>
        <v>0</v>
      </c>
      <c r="G47" s="115"/>
      <c r="H47" s="115">
        <f t="shared" ref="H47:H49" si="5">D47*1.15</f>
        <v>0</v>
      </c>
      <c r="I47" s="115"/>
    </row>
    <row r="48" spans="2:11" s="5" customFormat="1" ht="15" customHeight="1" x14ac:dyDescent="0.35">
      <c r="B48" s="41" t="s">
        <v>37</v>
      </c>
      <c r="C48" s="105">
        <f>+SUM(C34:H34)</f>
        <v>0</v>
      </c>
      <c r="D48" s="115">
        <f>C48*35</f>
        <v>0</v>
      </c>
      <c r="E48" s="115"/>
      <c r="F48" s="115">
        <f t="shared" si="4"/>
        <v>0</v>
      </c>
      <c r="G48" s="115"/>
      <c r="H48" s="115">
        <f t="shared" si="5"/>
        <v>0</v>
      </c>
      <c r="I48" s="115"/>
    </row>
    <row r="49" spans="2:11" s="4" customFormat="1" ht="15" customHeight="1" x14ac:dyDescent="0.35">
      <c r="B49" s="41" t="s">
        <v>38</v>
      </c>
      <c r="C49" s="105">
        <f>+SUM(C40:K40)</f>
        <v>0</v>
      </c>
      <c r="D49" s="115">
        <f>C49*35</f>
        <v>0</v>
      </c>
      <c r="E49" s="115"/>
      <c r="F49" s="115">
        <f t="shared" si="4"/>
        <v>0</v>
      </c>
      <c r="G49" s="115"/>
      <c r="H49" s="115">
        <f t="shared" si="5"/>
        <v>0</v>
      </c>
      <c r="I49" s="115"/>
    </row>
    <row r="50" spans="2:11" s="4" customFormat="1" ht="15" customHeight="1" x14ac:dyDescent="0.35">
      <c r="B50" s="41" t="s">
        <v>42</v>
      </c>
      <c r="C50" s="105">
        <f>+SUM(C46:C49)</f>
        <v>0</v>
      </c>
      <c r="D50" s="113">
        <f>+SUM(D46:E49)</f>
        <v>0</v>
      </c>
      <c r="E50" s="113"/>
      <c r="F50" s="113">
        <f>+SUM(F46:G49)</f>
        <v>0</v>
      </c>
      <c r="G50" s="113"/>
      <c r="H50" s="113">
        <f>+SUM(H46:I49)</f>
        <v>0</v>
      </c>
      <c r="I50" s="113"/>
    </row>
    <row r="51" spans="2:11" s="4" customFormat="1" ht="15" customHeight="1" x14ac:dyDescent="0.35">
      <c r="B51" s="42"/>
      <c r="C51" s="95"/>
      <c r="D51" s="96"/>
      <c r="E51" s="96"/>
      <c r="F51" s="96"/>
      <c r="G51" s="96"/>
      <c r="H51" s="96"/>
      <c r="I51" s="96"/>
    </row>
    <row r="52" spans="2:11" ht="26.1" customHeight="1" x14ac:dyDescent="0.3">
      <c r="B52" s="116" t="s">
        <v>101</v>
      </c>
      <c r="C52" s="116"/>
      <c r="D52" s="116"/>
      <c r="E52" s="116"/>
      <c r="F52" s="116"/>
      <c r="G52" s="116"/>
      <c r="H52" s="116"/>
      <c r="I52" s="116"/>
      <c r="J52" s="116"/>
      <c r="K52" s="116"/>
    </row>
    <row r="53" spans="2:11" ht="26.1" customHeight="1" x14ac:dyDescent="0.3">
      <c r="B53" s="116"/>
      <c r="C53" s="116"/>
      <c r="D53" s="116"/>
      <c r="E53" s="116"/>
      <c r="F53" s="116"/>
      <c r="G53" s="116"/>
      <c r="H53" s="116"/>
      <c r="I53" s="116"/>
      <c r="J53" s="116"/>
      <c r="K53" s="116"/>
    </row>
    <row r="55" spans="2:11" ht="26.1" customHeight="1" x14ac:dyDescent="0.3">
      <c r="B55" s="108"/>
      <c r="C55" s="109"/>
      <c r="D55" s="110"/>
    </row>
    <row r="56" spans="2:11" ht="26.1" customHeight="1" x14ac:dyDescent="0.3">
      <c r="B56" s="111" t="s">
        <v>39</v>
      </c>
      <c r="C56" s="111"/>
      <c r="D56" s="111"/>
    </row>
  </sheetData>
  <sheetProtection algorithmName="SHA-512" hashValue="ZzvMUECQCpfwyOVT8xUL0bG3wSWaGbD2tCTUbX4Ru0fN1PqfGegvbzdh4t8iL3M9/7lNmToDZtp2rlMap5bYIQ==" saltValue="AZyfCmVWhB/t4ItPKrAD0g==" spinCount="100000" sheet="1" selectLockedCells="1"/>
  <protectedRanges>
    <protectedRange algorithmName="SHA-512" hashValue="fnEZ+uZBkGZdeW5xtwgf5v9p1PO6AkZFzcsJVke1eb1d4lmwg0r0Y7f5fANxFXEpBjvwukWy1CJSdFcQXYELxw==" saltValue="N0iaRL1x/6t4bLuqzilXrA==" spinCount="100000" sqref="B41:K42" name="Lupins"/>
    <protectedRange algorithmName="SHA-512" hashValue="q+Xh+eBoYvIZyZJWNeSIHNPl1jup5CxiZVL9s1e5QPCuuRtxDZknSZh/dDNilbTg2cy+AFM6bsU+YHOd7SxunA==" saltValue="dHorxE8kcAe42Sclz24AHg==" spinCount="100000" sqref="B23:F24" name="Wheat"/>
    <protectedRange algorithmName="SHA-512" hashValue="YzgfDFtjNglxuwFyGvLsIMkWmmdyCwg3ZGhn4krfX+lVKqYgoi5yfbXTNCf8FK1/egrdSF3BUnp2dX/ED/Mh9w==" saltValue="hneg0V57ydCYlTrict9Isw==" spinCount="100000" sqref="B29:F30" name="Barley"/>
    <protectedRange algorithmName="SHA-512" hashValue="UV6JATOiPEGXJAlMsYHgcNdS5ojROTSrPZKtqqI1EY6/ZE2wTzAnGT4Zi+aKu5PcPaTMWLMmwWJDD5LgNZCTcQ==" saltValue="z9D4w7wt5+rPW4ChhZGHMQ==" spinCount="100000" sqref="B35:H36" name="Oats"/>
    <protectedRange algorithmName="SHA-512" hashValue="bf/CfcoyPprfrmNdCV5f8iVZmYYjtJECflimzd98mD9aLoWzoOIpDGLfLba8yNkv0nFRZ+x1V3+mjcO9FHsHhg==" saltValue="W8HkUrO12Bmm5+UXsWyRPw==" spinCount="100000" sqref="B45:I51" name="Summary"/>
  </protectedRanges>
  <mergeCells count="37">
    <mergeCell ref="D50:E50"/>
    <mergeCell ref="H45:I45"/>
    <mergeCell ref="F45:G45"/>
    <mergeCell ref="F46:G46"/>
    <mergeCell ref="H46:I46"/>
    <mergeCell ref="F47:G47"/>
    <mergeCell ref="H3:J3"/>
    <mergeCell ref="B37:F38"/>
    <mergeCell ref="B8:C8"/>
    <mergeCell ref="D6:J6"/>
    <mergeCell ref="D8:J8"/>
    <mergeCell ref="D10:J10"/>
    <mergeCell ref="D11:J11"/>
    <mergeCell ref="D12:J12"/>
    <mergeCell ref="B14:C14"/>
    <mergeCell ref="E14:J14"/>
    <mergeCell ref="E16:J16"/>
    <mergeCell ref="E18:J18"/>
    <mergeCell ref="B25:F26"/>
    <mergeCell ref="B19:F20"/>
    <mergeCell ref="B31:F32"/>
    <mergeCell ref="B55:D55"/>
    <mergeCell ref="B56:D56"/>
    <mergeCell ref="B43:K44"/>
    <mergeCell ref="F50:G50"/>
    <mergeCell ref="H50:I50"/>
    <mergeCell ref="D45:E45"/>
    <mergeCell ref="D46:E46"/>
    <mergeCell ref="B52:K53"/>
    <mergeCell ref="D47:E47"/>
    <mergeCell ref="F48:G48"/>
    <mergeCell ref="H48:I48"/>
    <mergeCell ref="H47:I47"/>
    <mergeCell ref="F49:G49"/>
    <mergeCell ref="H49:I49"/>
    <mergeCell ref="D48:E48"/>
    <mergeCell ref="D49:E49"/>
  </mergeCells>
  <phoneticPr fontId="10" type="noConversion"/>
  <dataValidations count="9">
    <dataValidation allowBlank="1" showInputMessage="1" showErrorMessage="1" prompt="Enter Customer ID in this cell" sqref="F4:F5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H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:B5" xr:uid="{00000000-0002-0000-0000-000007000000}"/>
    <dataValidation allowBlank="1" showInputMessage="1" showErrorMessage="1" prompt="Enter Description in this column" sqref="C21 C27 C33 C39" xr:uid="{00000000-0002-0000-0000-000014000000}"/>
    <dataValidation allowBlank="1" showInputMessage="1" showErrorMessage="1" prompt="Enter Quantity in this column" sqref="B21 B27 B33 B39" xr:uid="{00000000-0002-0000-0000-000015000000}"/>
    <dataValidation allowBlank="1" showInputMessage="1" showErrorMessage="1" prompt="Enter Comments or Special Instructions in this cell" sqref="B19 B25 B31 B37 B43 B52" xr:uid="{00000000-0002-0000-0000-00000E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/>
  <pageMargins left="0.25" right="0.25" top="0.75" bottom="0.75" header="0.3" footer="0.3"/>
  <pageSetup scale="52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7ACF-F104-4792-9A33-EF9C275482CA}">
  <sheetPr codeName="Sheet3">
    <pageSetUpPr fitToPage="1"/>
  </sheetPr>
  <dimension ref="B1:J49"/>
  <sheetViews>
    <sheetView showGridLines="0" zoomScaleNormal="100" workbookViewId="0">
      <selection activeCell="J6" sqref="J6"/>
    </sheetView>
  </sheetViews>
  <sheetFormatPr defaultColWidth="8.90625" defaultRowHeight="26.1" customHeight="1" x14ac:dyDescent="0.3"/>
  <cols>
    <col min="1" max="1" width="1.90625" style="1" customWidth="1"/>
    <col min="2" max="2" width="20.90625" style="1" customWidth="1"/>
    <col min="3" max="3" width="12.90625" style="1" customWidth="1"/>
    <col min="4" max="4" width="9.6328125" style="1" customWidth="1"/>
    <col min="5" max="7" width="16.36328125" style="1" customWidth="1"/>
    <col min="8" max="11" width="9.6328125" style="1" customWidth="1"/>
    <col min="12" max="16384" width="8.90625" style="1"/>
  </cols>
  <sheetData>
    <row r="1" spans="2:10" ht="86.25" customHeight="1" x14ac:dyDescent="0.3">
      <c r="G1" s="1" t="s">
        <v>4</v>
      </c>
      <c r="H1" s="1" t="s">
        <v>4</v>
      </c>
    </row>
    <row r="2" spans="2:10" ht="30" customHeight="1" x14ac:dyDescent="0.35">
      <c r="B2" s="6" t="s">
        <v>5</v>
      </c>
      <c r="F2" s="7" t="s">
        <v>2</v>
      </c>
      <c r="G2" s="15">
        <f ca="1">TODAY()</f>
        <v>45971</v>
      </c>
      <c r="H2" s="15"/>
    </row>
    <row r="3" spans="2:10" s="4" customFormat="1" ht="15.9" customHeight="1" x14ac:dyDescent="0.35">
      <c r="B3" s="8" t="s">
        <v>6</v>
      </c>
      <c r="E3" s="7"/>
      <c r="F3" s="3"/>
    </row>
    <row r="4" spans="2:10" s="4" customFormat="1" ht="15.9" customHeight="1" x14ac:dyDescent="0.35">
      <c r="B4" s="8" t="s">
        <v>7</v>
      </c>
      <c r="E4" s="7"/>
      <c r="F4" s="3"/>
    </row>
    <row r="5" spans="2:10" s="4" customFormat="1" ht="15.9" customHeight="1" x14ac:dyDescent="0.35">
      <c r="B5" s="8"/>
      <c r="E5" s="7"/>
      <c r="F5" s="3"/>
    </row>
    <row r="6" spans="2:10" ht="25.5" customHeight="1" x14ac:dyDescent="0.35">
      <c r="B6" s="6" t="s">
        <v>8</v>
      </c>
      <c r="D6" s="131"/>
      <c r="E6" s="132"/>
      <c r="F6" s="132"/>
      <c r="G6" s="133"/>
      <c r="H6" s="43"/>
      <c r="I6" s="43"/>
      <c r="J6" s="43"/>
    </row>
    <row r="7" spans="2:10" ht="6.75" customHeight="1" x14ac:dyDescent="0.35">
      <c r="B7" s="6"/>
      <c r="E7" s="9"/>
    </row>
    <row r="8" spans="2:10" ht="33.75" customHeight="1" x14ac:dyDescent="0.35">
      <c r="B8" s="121" t="s">
        <v>9</v>
      </c>
      <c r="C8" s="121"/>
      <c r="D8" s="131"/>
      <c r="E8" s="132"/>
      <c r="F8" s="132"/>
      <c r="G8" s="133"/>
      <c r="H8" s="43"/>
      <c r="I8" s="43"/>
      <c r="J8" s="43"/>
    </row>
    <row r="9" spans="2:10" ht="6.75" customHeight="1" x14ac:dyDescent="0.35">
      <c r="B9" s="6"/>
      <c r="E9" s="9"/>
    </row>
    <row r="10" spans="2:10" ht="25.5" customHeight="1" x14ac:dyDescent="0.35">
      <c r="B10" s="6" t="s">
        <v>10</v>
      </c>
      <c r="D10" s="131"/>
      <c r="E10" s="132"/>
      <c r="F10" s="132"/>
      <c r="G10" s="133"/>
      <c r="H10" s="43"/>
      <c r="I10" s="43"/>
      <c r="J10" s="43"/>
    </row>
    <row r="11" spans="2:10" ht="25.5" customHeight="1" x14ac:dyDescent="0.35">
      <c r="B11" s="6"/>
      <c r="D11" s="131"/>
      <c r="E11" s="132"/>
      <c r="F11" s="132"/>
      <c r="G11" s="133"/>
      <c r="H11" s="43"/>
      <c r="I11" s="43"/>
      <c r="J11" s="43"/>
    </row>
    <row r="12" spans="2:10" ht="25.5" customHeight="1" x14ac:dyDescent="0.35">
      <c r="B12" s="6"/>
      <c r="D12" s="131"/>
      <c r="E12" s="132"/>
      <c r="F12" s="132"/>
      <c r="G12" s="133"/>
      <c r="H12" s="43"/>
      <c r="I12" s="43"/>
      <c r="J12" s="43"/>
    </row>
    <row r="13" spans="2:10" ht="6.75" customHeight="1" x14ac:dyDescent="0.35">
      <c r="B13" s="6"/>
      <c r="E13" s="9"/>
    </row>
    <row r="14" spans="2:10" ht="25.5" customHeight="1" x14ac:dyDescent="0.3">
      <c r="B14" s="126" t="s">
        <v>11</v>
      </c>
      <c r="C14" s="126"/>
      <c r="D14" s="16" t="s">
        <v>0</v>
      </c>
      <c r="E14" s="134"/>
      <c r="F14" s="135"/>
      <c r="G14" s="136"/>
    </row>
    <row r="15" spans="2:10" ht="6.75" customHeight="1" x14ac:dyDescent="0.3">
      <c r="B15" s="11"/>
      <c r="F15" s="9"/>
    </row>
    <row r="16" spans="2:10" ht="25.5" customHeight="1" x14ac:dyDescent="0.3">
      <c r="B16" s="11"/>
      <c r="D16" s="16" t="s">
        <v>12</v>
      </c>
      <c r="E16" s="134"/>
      <c r="F16" s="135"/>
      <c r="G16" s="136"/>
    </row>
    <row r="17" spans="2:7" ht="6.75" customHeight="1" x14ac:dyDescent="0.35">
      <c r="B17" s="6"/>
      <c r="F17" s="9"/>
    </row>
    <row r="18" spans="2:7" ht="25.5" customHeight="1" x14ac:dyDescent="0.35">
      <c r="B18" s="6"/>
      <c r="D18" s="16" t="s">
        <v>13</v>
      </c>
      <c r="E18" s="134"/>
      <c r="F18" s="135"/>
      <c r="G18" s="136"/>
    </row>
    <row r="19" spans="2:7" s="2" customFormat="1" ht="10.5" customHeight="1" x14ac:dyDescent="0.35">
      <c r="B19" s="120" t="s">
        <v>43</v>
      </c>
      <c r="C19" s="120"/>
      <c r="D19" s="120"/>
      <c r="E19" s="120"/>
      <c r="F19" s="120"/>
    </row>
    <row r="20" spans="2:7" ht="10.5" customHeight="1" thickBot="1" x14ac:dyDescent="0.35">
      <c r="B20" s="120"/>
      <c r="C20" s="120"/>
      <c r="D20" s="120"/>
      <c r="E20" s="120"/>
      <c r="F20" s="120"/>
    </row>
    <row r="21" spans="2:7" s="23" customFormat="1" ht="45" customHeight="1" x14ac:dyDescent="0.35">
      <c r="B21" s="24" t="s">
        <v>44</v>
      </c>
      <c r="C21" s="24" t="s">
        <v>45</v>
      </c>
      <c r="D21" s="24" t="s">
        <v>46</v>
      </c>
      <c r="E21" s="23" t="s">
        <v>48</v>
      </c>
      <c r="F21" s="25" t="s">
        <v>49</v>
      </c>
      <c r="G21" s="25" t="s">
        <v>50</v>
      </c>
    </row>
    <row r="22" spans="2:7" s="5" customFormat="1" ht="24" customHeight="1" x14ac:dyDescent="0.35">
      <c r="B22" s="44" t="s">
        <v>47</v>
      </c>
      <c r="C22" s="13"/>
      <c r="D22" s="12">
        <v>65.55</v>
      </c>
      <c r="E22" s="45">
        <f>+G22-F22</f>
        <v>0</v>
      </c>
      <c r="F22" s="45">
        <f>+G22*15/115</f>
        <v>0</v>
      </c>
      <c r="G22" s="45">
        <f>+SaleItems_Table8[[#This Row],[TONNAGE]]*SaleItems_Table8[[#This Row],[LEVY TARIFF (VAT INCL)]]</f>
        <v>0</v>
      </c>
    </row>
    <row r="23" spans="2:7" s="5" customFormat="1" ht="24" customHeight="1" x14ac:dyDescent="0.35">
      <c r="B23" s="44" t="s">
        <v>51</v>
      </c>
      <c r="C23" s="13"/>
      <c r="D23" s="12">
        <v>65.55</v>
      </c>
      <c r="E23" s="45">
        <f t="shared" ref="E23:E31" si="0">+G23-F23</f>
        <v>0</v>
      </c>
      <c r="F23" s="45">
        <f t="shared" ref="F23:F43" si="1">+G23*15/115</f>
        <v>0</v>
      </c>
      <c r="G23" s="45">
        <f>+SaleItems_Table8[[#This Row],[TONNAGE]]*SaleItems_Table8[[#This Row],[LEVY TARIFF (VAT INCL)]]</f>
        <v>0</v>
      </c>
    </row>
    <row r="24" spans="2:7" s="5" customFormat="1" ht="24" customHeight="1" x14ac:dyDescent="0.35">
      <c r="B24" s="44" t="s">
        <v>52</v>
      </c>
      <c r="C24" s="13"/>
      <c r="D24" s="12">
        <v>65.55</v>
      </c>
      <c r="E24" s="45">
        <f t="shared" si="0"/>
        <v>0</v>
      </c>
      <c r="F24" s="45">
        <f t="shared" si="1"/>
        <v>0</v>
      </c>
      <c r="G24" s="45">
        <f>+SaleItems_Table8[[#This Row],[TONNAGE]]*SaleItems_Table8[[#This Row],[LEVY TARIFF (VAT INCL)]]</f>
        <v>0</v>
      </c>
    </row>
    <row r="25" spans="2:7" s="5" customFormat="1" ht="24" customHeight="1" x14ac:dyDescent="0.35">
      <c r="B25" s="44" t="s">
        <v>53</v>
      </c>
      <c r="C25" s="13"/>
      <c r="D25" s="12">
        <v>65.55</v>
      </c>
      <c r="E25" s="45">
        <f t="shared" si="0"/>
        <v>0</v>
      </c>
      <c r="F25" s="45">
        <f t="shared" si="1"/>
        <v>0</v>
      </c>
      <c r="G25" s="45">
        <f>+SaleItems_Table8[[#This Row],[TONNAGE]]*SaleItems_Table8[[#This Row],[LEVY TARIFF (VAT INCL)]]</f>
        <v>0</v>
      </c>
    </row>
    <row r="26" spans="2:7" s="5" customFormat="1" ht="24" customHeight="1" x14ac:dyDescent="0.35">
      <c r="B26" s="44" t="s">
        <v>54</v>
      </c>
      <c r="C26" s="13"/>
      <c r="D26" s="12">
        <v>65.55</v>
      </c>
      <c r="E26" s="45">
        <f t="shared" si="0"/>
        <v>0</v>
      </c>
      <c r="F26" s="45">
        <f t="shared" si="1"/>
        <v>0</v>
      </c>
      <c r="G26" s="45">
        <f>+SaleItems_Table8[[#This Row],[TONNAGE]]*SaleItems_Table8[[#This Row],[LEVY TARIFF (VAT INCL)]]</f>
        <v>0</v>
      </c>
    </row>
    <row r="27" spans="2:7" s="5" customFormat="1" ht="24" customHeight="1" x14ac:dyDescent="0.35">
      <c r="B27" s="44" t="s">
        <v>55</v>
      </c>
      <c r="C27" s="14"/>
      <c r="D27" s="12">
        <v>65.55</v>
      </c>
      <c r="E27" s="45">
        <f t="shared" si="0"/>
        <v>0</v>
      </c>
      <c r="F27" s="45">
        <f t="shared" si="1"/>
        <v>0</v>
      </c>
      <c r="G27" s="45">
        <f>+SaleItems_Table8[[#This Row],[TONNAGE]]*SaleItems_Table8[[#This Row],[LEVY TARIFF (VAT INCL)]]</f>
        <v>0</v>
      </c>
    </row>
    <row r="28" spans="2:7" s="5" customFormat="1" ht="24" customHeight="1" x14ac:dyDescent="0.35">
      <c r="B28" s="44" t="s">
        <v>56</v>
      </c>
      <c r="C28" s="14"/>
      <c r="D28" s="12">
        <v>65.55</v>
      </c>
      <c r="E28" s="45">
        <f t="shared" si="0"/>
        <v>0</v>
      </c>
      <c r="F28" s="45">
        <f t="shared" si="1"/>
        <v>0</v>
      </c>
      <c r="G28" s="45">
        <f>+SaleItems_Table8[[#This Row],[TONNAGE]]*SaleItems_Table8[[#This Row],[LEVY TARIFF (VAT INCL)]]</f>
        <v>0</v>
      </c>
    </row>
    <row r="29" spans="2:7" s="5" customFormat="1" ht="24" customHeight="1" x14ac:dyDescent="0.35">
      <c r="B29" s="44" t="s">
        <v>57</v>
      </c>
      <c r="C29" s="14"/>
      <c r="D29" s="12">
        <v>65.55</v>
      </c>
      <c r="E29" s="45">
        <f t="shared" si="0"/>
        <v>0</v>
      </c>
      <c r="F29" s="45">
        <f t="shared" si="1"/>
        <v>0</v>
      </c>
      <c r="G29" s="45">
        <f>+SaleItems_Table8[[#This Row],[TONNAGE]]*SaleItems_Table8[[#This Row],[LEVY TARIFF (VAT INCL)]]</f>
        <v>0</v>
      </c>
    </row>
    <row r="30" spans="2:7" s="5" customFormat="1" ht="24" customHeight="1" x14ac:dyDescent="0.35">
      <c r="B30" s="44" t="s">
        <v>58</v>
      </c>
      <c r="C30" s="14"/>
      <c r="D30" s="12">
        <v>65.55</v>
      </c>
      <c r="E30" s="45">
        <f t="shared" si="0"/>
        <v>0</v>
      </c>
      <c r="F30" s="45">
        <f t="shared" si="1"/>
        <v>0</v>
      </c>
      <c r="G30" s="45">
        <f>+SaleItems_Table8[[#This Row],[TONNAGE]]*SaleItems_Table8[[#This Row],[LEVY TARIFF (VAT INCL)]]</f>
        <v>0</v>
      </c>
    </row>
    <row r="31" spans="2:7" s="5" customFormat="1" ht="24" customHeight="1" x14ac:dyDescent="0.35">
      <c r="B31" s="44" t="s">
        <v>59</v>
      </c>
      <c r="C31" s="14"/>
      <c r="D31" s="12">
        <v>65.55</v>
      </c>
      <c r="E31" s="45">
        <f t="shared" si="0"/>
        <v>0</v>
      </c>
      <c r="F31" s="45">
        <f t="shared" si="1"/>
        <v>0</v>
      </c>
      <c r="G31" s="45">
        <f>+SaleItems_Table8[[#This Row],[TONNAGE]]*SaleItems_Table8[[#This Row],[LEVY TARIFF (VAT INCL)]]</f>
        <v>0</v>
      </c>
    </row>
    <row r="32" spans="2:7" s="5" customFormat="1" ht="24" customHeight="1" x14ac:dyDescent="0.35">
      <c r="B32" s="44" t="s">
        <v>60</v>
      </c>
      <c r="C32" s="14"/>
      <c r="D32" s="12">
        <v>65.55</v>
      </c>
      <c r="E32" s="45">
        <f t="shared" ref="E32:E43" si="2">+G32-F32</f>
        <v>0</v>
      </c>
      <c r="F32" s="45">
        <f t="shared" si="1"/>
        <v>0</v>
      </c>
      <c r="G32" s="45">
        <f>+SaleItems_Table8[[#This Row],[TONNAGE]]*SaleItems_Table8[[#This Row],[LEVY TARIFF (VAT INCL)]]</f>
        <v>0</v>
      </c>
    </row>
    <row r="33" spans="2:7" s="5" customFormat="1" ht="24" customHeight="1" x14ac:dyDescent="0.35">
      <c r="B33" s="44" t="s">
        <v>61</v>
      </c>
      <c r="C33" s="14"/>
      <c r="D33" s="12">
        <v>65.55</v>
      </c>
      <c r="E33" s="45">
        <f t="shared" si="2"/>
        <v>0</v>
      </c>
      <c r="F33" s="45">
        <f t="shared" si="1"/>
        <v>0</v>
      </c>
      <c r="G33" s="45">
        <f>+SaleItems_Table8[[#This Row],[TONNAGE]]*SaleItems_Table8[[#This Row],[LEVY TARIFF (VAT INCL)]]</f>
        <v>0</v>
      </c>
    </row>
    <row r="34" spans="2:7" s="5" customFormat="1" ht="24" customHeight="1" x14ac:dyDescent="0.35">
      <c r="B34" s="44" t="s">
        <v>62</v>
      </c>
      <c r="C34" s="14"/>
      <c r="D34" s="12">
        <v>65.55</v>
      </c>
      <c r="E34" s="45">
        <f t="shared" si="2"/>
        <v>0</v>
      </c>
      <c r="F34" s="45">
        <f t="shared" si="1"/>
        <v>0</v>
      </c>
      <c r="G34" s="45">
        <f>+SaleItems_Table8[[#This Row],[TONNAGE]]*SaleItems_Table8[[#This Row],[LEVY TARIFF (VAT INCL)]]</f>
        <v>0</v>
      </c>
    </row>
    <row r="35" spans="2:7" s="5" customFormat="1" ht="24" customHeight="1" x14ac:dyDescent="0.35">
      <c r="B35" s="44" t="s">
        <v>63</v>
      </c>
      <c r="C35" s="14"/>
      <c r="D35" s="12">
        <v>65.55</v>
      </c>
      <c r="E35" s="45">
        <f t="shared" si="2"/>
        <v>0</v>
      </c>
      <c r="F35" s="45">
        <f t="shared" si="1"/>
        <v>0</v>
      </c>
      <c r="G35" s="45">
        <f>+SaleItems_Table8[[#This Row],[TONNAGE]]*SaleItems_Table8[[#This Row],[LEVY TARIFF (VAT INCL)]]</f>
        <v>0</v>
      </c>
    </row>
    <row r="36" spans="2:7" s="5" customFormat="1" ht="24" customHeight="1" x14ac:dyDescent="0.35">
      <c r="B36" s="44" t="s">
        <v>64</v>
      </c>
      <c r="C36" s="14"/>
      <c r="D36" s="12">
        <v>65.55</v>
      </c>
      <c r="E36" s="45">
        <f t="shared" si="2"/>
        <v>0</v>
      </c>
      <c r="F36" s="45">
        <f t="shared" si="1"/>
        <v>0</v>
      </c>
      <c r="G36" s="45">
        <f>+SaleItems_Table8[[#This Row],[TONNAGE]]*SaleItems_Table8[[#This Row],[LEVY TARIFF (VAT INCL)]]</f>
        <v>0</v>
      </c>
    </row>
    <row r="37" spans="2:7" s="5" customFormat="1" ht="24" customHeight="1" x14ac:dyDescent="0.35">
      <c r="B37" s="44" t="s">
        <v>65</v>
      </c>
      <c r="C37" s="14"/>
      <c r="D37" s="12">
        <v>65.55</v>
      </c>
      <c r="E37" s="45">
        <f t="shared" si="2"/>
        <v>0</v>
      </c>
      <c r="F37" s="45">
        <f t="shared" si="1"/>
        <v>0</v>
      </c>
      <c r="G37" s="45">
        <f>+SaleItems_Table8[[#This Row],[TONNAGE]]*SaleItems_Table8[[#This Row],[LEVY TARIFF (VAT INCL)]]</f>
        <v>0</v>
      </c>
    </row>
    <row r="38" spans="2:7" s="5" customFormat="1" ht="24" customHeight="1" x14ac:dyDescent="0.35">
      <c r="B38" s="44" t="s">
        <v>66</v>
      </c>
      <c r="C38" s="14"/>
      <c r="D38" s="12">
        <v>65.55</v>
      </c>
      <c r="E38" s="45">
        <f t="shared" si="2"/>
        <v>0</v>
      </c>
      <c r="F38" s="45">
        <f t="shared" si="1"/>
        <v>0</v>
      </c>
      <c r="G38" s="45">
        <f>+SaleItems_Table8[[#This Row],[TONNAGE]]*SaleItems_Table8[[#This Row],[LEVY TARIFF (VAT INCL)]]</f>
        <v>0</v>
      </c>
    </row>
    <row r="39" spans="2:7" s="5" customFormat="1" ht="24" customHeight="1" x14ac:dyDescent="0.35">
      <c r="B39" s="44" t="s">
        <v>67</v>
      </c>
      <c r="C39" s="14"/>
      <c r="D39" s="12">
        <v>65.55</v>
      </c>
      <c r="E39" s="45">
        <f t="shared" si="2"/>
        <v>0</v>
      </c>
      <c r="F39" s="45">
        <f t="shared" si="1"/>
        <v>0</v>
      </c>
      <c r="G39" s="45">
        <f>+SaleItems_Table8[[#This Row],[TONNAGE]]*SaleItems_Table8[[#This Row],[LEVY TARIFF (VAT INCL)]]</f>
        <v>0</v>
      </c>
    </row>
    <row r="40" spans="2:7" s="5" customFormat="1" ht="24" customHeight="1" x14ac:dyDescent="0.35">
      <c r="B40" s="44" t="s">
        <v>68</v>
      </c>
      <c r="C40" s="14"/>
      <c r="D40" s="12">
        <v>65.55</v>
      </c>
      <c r="E40" s="45">
        <f t="shared" si="2"/>
        <v>0</v>
      </c>
      <c r="F40" s="45">
        <f t="shared" si="1"/>
        <v>0</v>
      </c>
      <c r="G40" s="45">
        <f>+SaleItems_Table8[[#This Row],[TONNAGE]]*SaleItems_Table8[[#This Row],[LEVY TARIFF (VAT INCL)]]</f>
        <v>0</v>
      </c>
    </row>
    <row r="41" spans="2:7" s="5" customFormat="1" ht="24" customHeight="1" x14ac:dyDescent="0.35">
      <c r="B41" s="44" t="s">
        <v>69</v>
      </c>
      <c r="C41" s="14"/>
      <c r="D41" s="12">
        <v>65.55</v>
      </c>
      <c r="E41" s="45">
        <f t="shared" si="2"/>
        <v>0</v>
      </c>
      <c r="F41" s="45">
        <f t="shared" si="1"/>
        <v>0</v>
      </c>
      <c r="G41" s="45">
        <f>+SaleItems_Table8[[#This Row],[TONNAGE]]*SaleItems_Table8[[#This Row],[LEVY TARIFF (VAT INCL)]]</f>
        <v>0</v>
      </c>
    </row>
    <row r="42" spans="2:7" s="5" customFormat="1" ht="24" customHeight="1" x14ac:dyDescent="0.35">
      <c r="B42" s="44" t="s">
        <v>70</v>
      </c>
      <c r="C42" s="14"/>
      <c r="D42" s="12">
        <v>65.55</v>
      </c>
      <c r="E42" s="45">
        <f t="shared" si="2"/>
        <v>0</v>
      </c>
      <c r="F42" s="45">
        <f t="shared" si="1"/>
        <v>0</v>
      </c>
      <c r="G42" s="45">
        <f>+SaleItems_Table8[[#This Row],[TONNAGE]]*SaleItems_Table8[[#This Row],[LEVY TARIFF (VAT INCL)]]</f>
        <v>0</v>
      </c>
    </row>
    <row r="43" spans="2:7" s="5" customFormat="1" ht="24" customHeight="1" thickBot="1" x14ac:dyDescent="0.4">
      <c r="B43" s="46" t="s">
        <v>71</v>
      </c>
      <c r="C43" s="17"/>
      <c r="D43" s="35">
        <v>65.55</v>
      </c>
      <c r="E43" s="33">
        <f t="shared" si="2"/>
        <v>0</v>
      </c>
      <c r="F43" s="33">
        <f t="shared" si="1"/>
        <v>0</v>
      </c>
      <c r="G43" s="33">
        <f>+SaleItems_Table8[[#This Row],[TONNAGE]]*SaleItems_Table8[[#This Row],[LEVY TARIFF (VAT INCL)]]</f>
        <v>0</v>
      </c>
    </row>
    <row r="44" spans="2:7" s="18" customFormat="1" ht="16.5" customHeight="1" thickBot="1" x14ac:dyDescent="0.4">
      <c r="B44" s="22" t="s">
        <v>42</v>
      </c>
      <c r="C44" s="47">
        <f>+SUM(C22:C43)</f>
        <v>0</v>
      </c>
      <c r="D44" s="19"/>
      <c r="E44" s="20">
        <f>+SUM(E22:E43)</f>
        <v>0</v>
      </c>
      <c r="F44" s="20">
        <f>+SUM(F22:F43)</f>
        <v>0</v>
      </c>
      <c r="G44" s="21">
        <f>+SUM(G22:G43)</f>
        <v>0</v>
      </c>
    </row>
    <row r="45" spans="2:7" ht="26.1" customHeight="1" x14ac:dyDescent="0.3">
      <c r="B45" s="4"/>
      <c r="C45" s="42"/>
      <c r="D45" s="42"/>
      <c r="E45" s="42"/>
    </row>
    <row r="46" spans="2:7" ht="26.1" customHeight="1" x14ac:dyDescent="0.3">
      <c r="B46" s="108"/>
      <c r="C46" s="109"/>
      <c r="D46" s="110"/>
      <c r="E46" s="10"/>
    </row>
    <row r="47" spans="2:7" ht="26.1" customHeight="1" x14ac:dyDescent="0.3">
      <c r="B47" s="111" t="s">
        <v>39</v>
      </c>
      <c r="C47" s="111"/>
      <c r="D47" s="111"/>
      <c r="E47" s="4"/>
    </row>
    <row r="48" spans="2:7" ht="26.1" customHeight="1" x14ac:dyDescent="0.3">
      <c r="B48" s="4"/>
      <c r="C48" s="4"/>
      <c r="D48" s="4"/>
      <c r="E48" s="4"/>
    </row>
    <row r="49" spans="2:5" ht="26.1" customHeight="1" x14ac:dyDescent="0.3">
      <c r="B49" s="4"/>
      <c r="C49" s="4"/>
      <c r="D49" s="4"/>
      <c r="E49" s="4"/>
    </row>
  </sheetData>
  <sheetProtection selectLockedCells="1"/>
  <mergeCells count="13">
    <mergeCell ref="B46:D46"/>
    <mergeCell ref="B47:D47"/>
    <mergeCell ref="B14:C14"/>
    <mergeCell ref="B19:F20"/>
    <mergeCell ref="D12:G12"/>
    <mergeCell ref="E14:G14"/>
    <mergeCell ref="E16:G16"/>
    <mergeCell ref="E18:G18"/>
    <mergeCell ref="B8:C8"/>
    <mergeCell ref="D6:G6"/>
    <mergeCell ref="D8:G8"/>
    <mergeCell ref="D10:G10"/>
    <mergeCell ref="D11:G11"/>
  </mergeCells>
  <phoneticPr fontId="10" type="noConversion"/>
  <dataValidations count="8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7CD1C9C6-D7F9-4EB6-A86A-D5825C01EED0}"/>
    <dataValidation allowBlank="1" showInputMessage="1" showErrorMessage="1" prompt="Enter Comments or Special Instructions in this cell" sqref="B19" xr:uid="{9F87695E-CB9C-44E7-A8CF-7CBDF6B73767}"/>
    <dataValidation allowBlank="1" showInputMessage="1" showErrorMessage="1" prompt="Enter Description in this column" sqref="B21:C21" xr:uid="{AA029C64-987B-4037-8DE7-1036D06A08E6}"/>
    <dataValidation allowBlank="1" showInputMessage="1" showErrorMessage="1" prompt="Enter Phone and contact details in this cell" sqref="B4:B5" xr:uid="{12B8E1E3-CBB0-4A92-A30F-627A0F0E90C9}"/>
    <dataValidation allowBlank="1" showInputMessage="1" showErrorMessage="1" prompt="Enter full Company Address in this cell" sqref="B3" xr:uid="{9729CF87-44EF-4799-BBE0-4989635583E5}"/>
    <dataValidation allowBlank="1" showInputMessage="1" showErrorMessage="1" prompt="Enter Quotation Date in this cell" sqref="G2" xr:uid="{E83D5939-F213-422B-ABF3-D510D2DE2944}"/>
    <dataValidation allowBlank="1" showInputMessage="1" showErrorMessage="1" prompt="Enter Quotation Number in this cell" sqref="F3" xr:uid="{3FB2D788-423D-4B61-888F-C77BEA378C2D}"/>
    <dataValidation allowBlank="1" showInputMessage="1" showErrorMessage="1" prompt="Enter Customer ID in this cell" sqref="F4:F5" xr:uid="{DA3C699B-9DB7-46E3-9ABF-F2CACDAE7360}"/>
  </dataValidations>
  <printOptions horizontalCentered="1"/>
  <pageMargins left="0.25" right="0.25" top="0.75" bottom="0.75" header="0.3" footer="0.3"/>
  <pageSetup scale="6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15D9-A91A-412A-8F96-64603D9BD09F}">
  <sheetPr>
    <pageSetUpPr fitToPage="1"/>
  </sheetPr>
  <dimension ref="B1:L53"/>
  <sheetViews>
    <sheetView topLeftCell="A7" zoomScaleNormal="100" zoomScalePageLayoutView="70" workbookViewId="0">
      <selection activeCell="C27" sqref="C27"/>
    </sheetView>
  </sheetViews>
  <sheetFormatPr defaultColWidth="8.90625" defaultRowHeight="13.8" x14ac:dyDescent="0.3"/>
  <cols>
    <col min="1" max="1" width="1.90625" style="59" customWidth="1"/>
    <col min="2" max="2" width="20.90625" style="59" customWidth="1"/>
    <col min="3" max="3" width="15.6328125" style="59" customWidth="1"/>
    <col min="4" max="4" width="11.90625" style="59" customWidth="1"/>
    <col min="5" max="6" width="19.36328125" style="59" customWidth="1"/>
    <col min="7" max="7" width="18.08984375" style="59" customWidth="1"/>
    <col min="8" max="8" width="9.453125" style="59" customWidth="1"/>
    <col min="9" max="9" width="10.6328125" style="59" customWidth="1"/>
    <col min="10" max="11" width="9.453125" style="59" customWidth="1"/>
    <col min="12" max="16384" width="8.90625" style="59"/>
  </cols>
  <sheetData>
    <row r="1" spans="2:10" ht="98.1" customHeight="1" x14ac:dyDescent="0.3">
      <c r="G1" s="59" t="s">
        <v>4</v>
      </c>
      <c r="H1" s="59" t="s">
        <v>4</v>
      </c>
    </row>
    <row r="2" spans="2:10" ht="35.1" customHeight="1" x14ac:dyDescent="0.35">
      <c r="B2" s="60" t="s">
        <v>5</v>
      </c>
      <c r="F2" s="61" t="s">
        <v>2</v>
      </c>
      <c r="G2" s="62">
        <f ca="1">TODAY()</f>
        <v>45971</v>
      </c>
      <c r="H2" s="51"/>
      <c r="I2" s="51"/>
      <c r="J2" s="51"/>
    </row>
    <row r="3" spans="2:10" s="64" customFormat="1" ht="15.9" customHeight="1" x14ac:dyDescent="0.35">
      <c r="B3" s="63" t="s">
        <v>6</v>
      </c>
      <c r="E3" s="61"/>
      <c r="F3" s="61" t="s">
        <v>82</v>
      </c>
      <c r="G3" s="88"/>
      <c r="H3" s="51"/>
      <c r="I3" s="51"/>
      <c r="J3" s="51"/>
    </row>
    <row r="4" spans="2:10" s="64" customFormat="1" ht="15.9" customHeight="1" x14ac:dyDescent="0.35">
      <c r="B4" s="63" t="s">
        <v>7</v>
      </c>
      <c r="E4" s="61"/>
      <c r="F4" s="63"/>
      <c r="H4" s="51"/>
      <c r="I4" s="51"/>
      <c r="J4" s="51"/>
    </row>
    <row r="5" spans="2:10" s="64" customFormat="1" ht="15.9" customHeight="1" x14ac:dyDescent="0.35">
      <c r="B5" s="63"/>
      <c r="E5" s="61"/>
      <c r="F5" s="63"/>
    </row>
    <row r="6" spans="2:10" s="64" customFormat="1" ht="27.9" customHeight="1" x14ac:dyDescent="0.35">
      <c r="B6" s="60" t="s">
        <v>83</v>
      </c>
      <c r="C6" s="59"/>
      <c r="D6" s="148"/>
      <c r="E6" s="149"/>
      <c r="F6" s="149"/>
      <c r="G6" s="150"/>
    </row>
    <row r="7" spans="2:10" ht="25.5" customHeight="1" x14ac:dyDescent="0.35">
      <c r="B7" s="60" t="s">
        <v>8</v>
      </c>
      <c r="D7" s="141"/>
      <c r="E7" s="142"/>
      <c r="F7" s="142"/>
      <c r="G7" s="143"/>
      <c r="H7" s="65"/>
      <c r="I7" s="65"/>
      <c r="J7" s="65"/>
    </row>
    <row r="8" spans="2:10" ht="6.75" customHeight="1" x14ac:dyDescent="0.35">
      <c r="B8" s="60"/>
      <c r="E8" s="66"/>
      <c r="I8" s="43"/>
    </row>
    <row r="9" spans="2:10" ht="33.75" customHeight="1" x14ac:dyDescent="0.35">
      <c r="B9" s="151" t="s">
        <v>9</v>
      </c>
      <c r="C9" s="151"/>
      <c r="D9" s="141"/>
      <c r="E9" s="142"/>
      <c r="F9" s="142"/>
      <c r="G9" s="143"/>
      <c r="H9" s="65"/>
      <c r="I9" s="65"/>
      <c r="J9" s="65"/>
    </row>
    <row r="10" spans="2:10" ht="6.75" customHeight="1" x14ac:dyDescent="0.35">
      <c r="B10" s="60"/>
      <c r="E10" s="66"/>
    </row>
    <row r="11" spans="2:10" ht="25.5" customHeight="1" x14ac:dyDescent="0.35">
      <c r="B11" s="60" t="s">
        <v>10</v>
      </c>
      <c r="D11" s="141"/>
      <c r="E11" s="142"/>
      <c r="F11" s="142"/>
      <c r="G11" s="143"/>
      <c r="H11" s="65"/>
      <c r="I11" s="65"/>
      <c r="J11" s="65"/>
    </row>
    <row r="12" spans="2:10" ht="25.5" customHeight="1" x14ac:dyDescent="0.35">
      <c r="B12" s="60"/>
      <c r="D12" s="141"/>
      <c r="E12" s="142"/>
      <c r="F12" s="142"/>
      <c r="G12" s="143"/>
      <c r="H12" s="65"/>
      <c r="I12" s="65"/>
      <c r="J12" s="65"/>
    </row>
    <row r="13" spans="2:10" ht="25.5" customHeight="1" x14ac:dyDescent="0.35">
      <c r="B13" s="60"/>
      <c r="D13" s="141"/>
      <c r="E13" s="142"/>
      <c r="F13" s="142"/>
      <c r="G13" s="143"/>
      <c r="H13" s="65"/>
      <c r="I13" s="65"/>
      <c r="J13" s="65"/>
    </row>
    <row r="14" spans="2:10" ht="6.75" customHeight="1" x14ac:dyDescent="0.35">
      <c r="B14" s="60"/>
      <c r="E14" s="66"/>
    </row>
    <row r="15" spans="2:10" ht="25.5" customHeight="1" x14ac:dyDescent="0.3">
      <c r="B15" s="144" t="s">
        <v>11</v>
      </c>
      <c r="C15" s="144"/>
      <c r="D15" s="67" t="s">
        <v>0</v>
      </c>
      <c r="E15" s="141"/>
      <c r="F15" s="142"/>
      <c r="G15" s="143"/>
      <c r="H15" s="65"/>
      <c r="I15" s="65"/>
      <c r="J15" s="65"/>
    </row>
    <row r="16" spans="2:10" ht="6.75" customHeight="1" x14ac:dyDescent="0.3">
      <c r="B16" s="68"/>
      <c r="F16" s="66"/>
    </row>
    <row r="17" spans="2:10" ht="25.5" customHeight="1" x14ac:dyDescent="0.3">
      <c r="B17" s="68"/>
      <c r="D17" s="67" t="s">
        <v>12</v>
      </c>
      <c r="E17" s="141"/>
      <c r="F17" s="142"/>
      <c r="G17" s="143"/>
      <c r="H17" s="65"/>
      <c r="I17" s="65"/>
      <c r="J17" s="65"/>
    </row>
    <row r="18" spans="2:10" ht="6.75" customHeight="1" x14ac:dyDescent="0.35">
      <c r="B18" s="60"/>
      <c r="F18" s="66"/>
    </row>
    <row r="19" spans="2:10" ht="25.5" customHeight="1" x14ac:dyDescent="0.35">
      <c r="B19" s="60"/>
      <c r="D19" s="67" t="s">
        <v>13</v>
      </c>
      <c r="E19" s="145"/>
      <c r="F19" s="142"/>
      <c r="G19" s="143"/>
      <c r="H19" s="65"/>
      <c r="I19" s="65"/>
      <c r="J19" s="65"/>
    </row>
    <row r="20" spans="2:10" s="69" customFormat="1" ht="10.5" customHeight="1" x14ac:dyDescent="0.35">
      <c r="B20" s="146" t="s">
        <v>43</v>
      </c>
      <c r="C20" s="146"/>
      <c r="D20" s="146"/>
      <c r="E20" s="146"/>
      <c r="F20" s="146"/>
    </row>
    <row r="21" spans="2:10" ht="10.5" customHeight="1" thickBot="1" x14ac:dyDescent="0.35">
      <c r="B21" s="146"/>
      <c r="C21" s="146"/>
      <c r="D21" s="146"/>
      <c r="E21" s="146"/>
      <c r="F21" s="146"/>
    </row>
    <row r="22" spans="2:10" s="70" customFormat="1" ht="42" customHeight="1" x14ac:dyDescent="0.35">
      <c r="B22" s="24" t="s">
        <v>44</v>
      </c>
      <c r="C22" s="24" t="s">
        <v>45</v>
      </c>
      <c r="D22" s="84" t="s">
        <v>94</v>
      </c>
      <c r="E22" s="85" t="s">
        <v>48</v>
      </c>
      <c r="F22" s="82" t="s">
        <v>93</v>
      </c>
      <c r="G22" s="83" t="s">
        <v>50</v>
      </c>
    </row>
    <row r="23" spans="2:10" s="73" customFormat="1" ht="24" customHeight="1" x14ac:dyDescent="0.35">
      <c r="B23" s="71" t="s">
        <v>47</v>
      </c>
      <c r="C23" s="100"/>
      <c r="D23" s="72">
        <v>70</v>
      </c>
      <c r="E23" s="72">
        <f>SaleItems_Table81213[[#This Row],[TONNAGE]]*SaleItems_Table81213[[#This Row],[LEVY TARIFF (VAT EXCL)]]</f>
        <v>0</v>
      </c>
      <c r="F23" s="72">
        <f>G23-SaleItems_Table81213[[#This Row],[TOTAL (VAT EXCL)]]</f>
        <v>0</v>
      </c>
      <c r="G23" s="72">
        <f>SaleItems_Table81213[[#This Row],[TOTAL (VAT EXCL)]]*1.15</f>
        <v>0</v>
      </c>
    </row>
    <row r="24" spans="2:10" s="73" customFormat="1" ht="24" customHeight="1" x14ac:dyDescent="0.35">
      <c r="B24" s="71" t="s">
        <v>95</v>
      </c>
      <c r="C24" s="100"/>
      <c r="D24" s="72">
        <v>70</v>
      </c>
      <c r="E24" s="72">
        <f>SaleItems_Table81213[[#This Row],[TONNAGE]]*SaleItems_Table81213[[#This Row],[LEVY TARIFF (VAT EXCL)]]</f>
        <v>0</v>
      </c>
      <c r="F24" s="72">
        <f>G24-SaleItems_Table81213[[#This Row],[TOTAL (VAT EXCL)]]</f>
        <v>0</v>
      </c>
      <c r="G24" s="72">
        <f>SaleItems_Table81213[[#This Row],[TOTAL (VAT EXCL)]]*1.15</f>
        <v>0</v>
      </c>
    </row>
    <row r="25" spans="2:10" s="73" customFormat="1" ht="24" customHeight="1" x14ac:dyDescent="0.35">
      <c r="B25" s="71" t="s">
        <v>52</v>
      </c>
      <c r="C25" s="100"/>
      <c r="D25" s="72">
        <v>70</v>
      </c>
      <c r="E25" s="72">
        <f>SaleItems_Table81213[[#This Row],[TONNAGE]]*SaleItems_Table81213[[#This Row],[LEVY TARIFF (VAT EXCL)]]</f>
        <v>0</v>
      </c>
      <c r="F25" s="72">
        <f>G25-SaleItems_Table81213[[#This Row],[TOTAL (VAT EXCL)]]</f>
        <v>0</v>
      </c>
      <c r="G25" s="72">
        <f>SaleItems_Table81213[[#This Row],[TOTAL (VAT EXCL)]]*1.15</f>
        <v>0</v>
      </c>
    </row>
    <row r="26" spans="2:10" s="73" customFormat="1" ht="24" customHeight="1" x14ac:dyDescent="0.35">
      <c r="B26" s="71" t="s">
        <v>86</v>
      </c>
      <c r="C26" s="100"/>
      <c r="D26" s="72">
        <v>70</v>
      </c>
      <c r="E26" s="72">
        <f>SaleItems_Table81213[[#This Row],[TONNAGE]]*SaleItems_Table81213[[#This Row],[LEVY TARIFF (VAT EXCL)]]</f>
        <v>0</v>
      </c>
      <c r="F26" s="72">
        <f>G26-SaleItems_Table81213[[#This Row],[TOTAL (VAT EXCL)]]</f>
        <v>0</v>
      </c>
      <c r="G26" s="72">
        <f>SaleItems_Table81213[[#This Row],[TOTAL (VAT EXCL)]]*1.15</f>
        <v>0</v>
      </c>
    </row>
    <row r="27" spans="2:10" s="73" customFormat="1" ht="24" customHeight="1" x14ac:dyDescent="0.35">
      <c r="B27" s="71" t="s">
        <v>53</v>
      </c>
      <c r="C27" s="100"/>
      <c r="D27" s="72">
        <v>70</v>
      </c>
      <c r="E27" s="72">
        <f>SaleItems_Table81213[[#This Row],[TONNAGE]]*SaleItems_Table81213[[#This Row],[LEVY TARIFF (VAT EXCL)]]</f>
        <v>0</v>
      </c>
      <c r="F27" s="72">
        <f>G27-SaleItems_Table81213[[#This Row],[TOTAL (VAT EXCL)]]</f>
        <v>0</v>
      </c>
      <c r="G27" s="72">
        <f>SaleItems_Table81213[[#This Row],[TOTAL (VAT EXCL)]]*1.15</f>
        <v>0</v>
      </c>
    </row>
    <row r="28" spans="2:10" s="73" customFormat="1" ht="24" customHeight="1" x14ac:dyDescent="0.35">
      <c r="B28" s="71" t="s">
        <v>54</v>
      </c>
      <c r="C28" s="100"/>
      <c r="D28" s="72">
        <v>70</v>
      </c>
      <c r="E28" s="72">
        <f>SaleItems_Table81213[[#This Row],[TONNAGE]]*SaleItems_Table81213[[#This Row],[LEVY TARIFF (VAT EXCL)]]</f>
        <v>0</v>
      </c>
      <c r="F28" s="72">
        <f>G28-SaleItems_Table81213[[#This Row],[TOTAL (VAT EXCL)]]</f>
        <v>0</v>
      </c>
      <c r="G28" s="72">
        <f>SaleItems_Table81213[[#This Row],[TOTAL (VAT EXCL)]]*1.15</f>
        <v>0</v>
      </c>
    </row>
    <row r="29" spans="2:10" s="73" customFormat="1" ht="24" customHeight="1" x14ac:dyDescent="0.35">
      <c r="B29" s="71" t="s">
        <v>55</v>
      </c>
      <c r="C29" s="100"/>
      <c r="D29" s="72">
        <v>70</v>
      </c>
      <c r="E29" s="72">
        <f>SaleItems_Table81213[[#This Row],[TONNAGE]]*SaleItems_Table81213[[#This Row],[LEVY TARIFF (VAT EXCL)]]</f>
        <v>0</v>
      </c>
      <c r="F29" s="72">
        <f>G29-SaleItems_Table81213[[#This Row],[TOTAL (VAT EXCL)]]</f>
        <v>0</v>
      </c>
      <c r="G29" s="90">
        <f>SaleItems_Table81213[[#This Row],[TOTAL (VAT EXCL)]]*1.15</f>
        <v>0</v>
      </c>
    </row>
    <row r="30" spans="2:10" s="73" customFormat="1" ht="24" customHeight="1" x14ac:dyDescent="0.35">
      <c r="B30" s="74" t="s">
        <v>90</v>
      </c>
      <c r="C30" s="100"/>
      <c r="D30" s="72">
        <v>70</v>
      </c>
      <c r="E30" s="72">
        <f>SaleItems_Table81213[[#This Row],[TONNAGE]]*SaleItems_Table81213[[#This Row],[LEVY TARIFF (VAT EXCL)]]</f>
        <v>0</v>
      </c>
      <c r="F30" s="72">
        <f>G30-SaleItems_Table81213[[#This Row],[TOTAL (VAT EXCL)]]</f>
        <v>0</v>
      </c>
      <c r="G30" s="72">
        <f>SaleItems_Table81213[[#This Row],[TOTAL (VAT EXCL)]]*1.15</f>
        <v>0</v>
      </c>
      <c r="H30" s="92"/>
      <c r="I30" s="92"/>
      <c r="J30" s="92"/>
    </row>
    <row r="31" spans="2:10" s="73" customFormat="1" ht="24" customHeight="1" x14ac:dyDescent="0.35">
      <c r="B31" s="74" t="s">
        <v>81</v>
      </c>
      <c r="C31" s="100"/>
      <c r="D31" s="72">
        <v>70</v>
      </c>
      <c r="E31" s="72">
        <f>SaleItems_Table81213[[#This Row],[TONNAGE]]*SaleItems_Table81213[[#This Row],[LEVY TARIFF (VAT EXCL)]]</f>
        <v>0</v>
      </c>
      <c r="F31" s="89">
        <f>G31-SaleItems_Table81213[[#This Row],[TOTAL (VAT EXCL)]]</f>
        <v>0</v>
      </c>
      <c r="G31" s="72">
        <f>SaleItems_Table81213[[#This Row],[TOTAL (VAT EXCL)]]*1.15</f>
        <v>0</v>
      </c>
      <c r="H31" s="86"/>
    </row>
    <row r="32" spans="2:10" s="73" customFormat="1" ht="24" customHeight="1" x14ac:dyDescent="0.35">
      <c r="B32" s="71" t="s">
        <v>96</v>
      </c>
      <c r="C32" s="101"/>
      <c r="D32" s="72">
        <v>70</v>
      </c>
      <c r="E32" s="72">
        <f>SaleItems_Table81213[[#This Row],[TONNAGE]]*SaleItems_Table81213[[#This Row],[LEVY TARIFF (VAT EXCL)]]</f>
        <v>0</v>
      </c>
      <c r="F32" s="72">
        <f>G32-SaleItems_Table81213[[#This Row],[TOTAL (VAT EXCL)]]</f>
        <v>0</v>
      </c>
      <c r="G32" s="91">
        <f>SaleItems_Table81213[[#This Row],[TOTAL (VAT EXCL)]]*1.15</f>
        <v>0</v>
      </c>
      <c r="H32" s="86"/>
    </row>
    <row r="33" spans="2:12" s="73" customFormat="1" ht="24" customHeight="1" x14ac:dyDescent="0.35">
      <c r="B33" s="74" t="s">
        <v>57</v>
      </c>
      <c r="C33" s="100"/>
      <c r="D33" s="72">
        <v>70</v>
      </c>
      <c r="E33" s="72">
        <f>SaleItems_Table81213[[#This Row],[TONNAGE]]*SaleItems_Table81213[[#This Row],[LEVY TARIFF (VAT EXCL)]]</f>
        <v>0</v>
      </c>
      <c r="F33" s="72">
        <f>G33-SaleItems_Table81213[[#This Row],[TOTAL (VAT EXCL)]]</f>
        <v>0</v>
      </c>
      <c r="G33" s="72">
        <f>SaleItems_Table81213[[#This Row],[TOTAL (VAT EXCL)]]*1.15</f>
        <v>0</v>
      </c>
    </row>
    <row r="34" spans="2:12" s="73" customFormat="1" ht="24" customHeight="1" x14ac:dyDescent="0.35">
      <c r="B34" s="74" t="s">
        <v>103</v>
      </c>
      <c r="C34" s="100"/>
      <c r="D34" s="72">
        <v>70</v>
      </c>
      <c r="E34" s="72">
        <f>SaleItems_Table81213[[#This Row],[TONNAGE]]*SaleItems_Table81213[[#This Row],[LEVY TARIFF (VAT EXCL)]]</f>
        <v>0</v>
      </c>
      <c r="F34" s="72">
        <f>G34-SaleItems_Table81213[[#This Row],[TOTAL (VAT EXCL)]]</f>
        <v>0</v>
      </c>
      <c r="G34" s="72">
        <f>SaleItems_Table81213[[#This Row],[TOTAL (VAT EXCL)]]*1.15</f>
        <v>0</v>
      </c>
    </row>
    <row r="35" spans="2:12" s="73" customFormat="1" ht="24" customHeight="1" x14ac:dyDescent="0.35">
      <c r="B35" s="74" t="s">
        <v>84</v>
      </c>
      <c r="C35" s="100"/>
      <c r="D35" s="72">
        <v>70</v>
      </c>
      <c r="E35" s="72">
        <f>SaleItems_Table81213[[#This Row],[TONNAGE]]*SaleItems_Table81213[[#This Row],[LEVY TARIFF (VAT EXCL)]]</f>
        <v>0</v>
      </c>
      <c r="F35" s="72">
        <f>G35-SaleItems_Table81213[[#This Row],[TOTAL (VAT EXCL)]]</f>
        <v>0</v>
      </c>
      <c r="G35" s="72">
        <f>SaleItems_Table81213[[#This Row],[TOTAL (VAT EXCL)]]*1.15</f>
        <v>0</v>
      </c>
    </row>
    <row r="36" spans="2:12" s="73" customFormat="1" ht="24" customHeight="1" x14ac:dyDescent="0.35">
      <c r="B36" s="74" t="s">
        <v>85</v>
      </c>
      <c r="C36" s="100"/>
      <c r="D36" s="72">
        <v>70</v>
      </c>
      <c r="E36" s="72">
        <f>SaleItems_Table81213[[#This Row],[TONNAGE]]*SaleItems_Table81213[[#This Row],[LEVY TARIFF (VAT EXCL)]]</f>
        <v>0</v>
      </c>
      <c r="F36" s="72">
        <f>G36-SaleItems_Table81213[[#This Row],[TOTAL (VAT EXCL)]]</f>
        <v>0</v>
      </c>
      <c r="G36" s="72">
        <f>SaleItems_Table81213[[#This Row],[TOTAL (VAT EXCL)]]*1.15</f>
        <v>0</v>
      </c>
    </row>
    <row r="37" spans="2:12" s="73" customFormat="1" ht="24" customHeight="1" x14ac:dyDescent="0.35">
      <c r="B37" s="74" t="s">
        <v>62</v>
      </c>
      <c r="C37" s="100"/>
      <c r="D37" s="72">
        <v>70</v>
      </c>
      <c r="E37" s="72">
        <f>SaleItems_Table81213[[#This Row],[TONNAGE]]*SaleItems_Table81213[[#This Row],[LEVY TARIFF (VAT EXCL)]]</f>
        <v>0</v>
      </c>
      <c r="F37" s="72">
        <f>G37-SaleItems_Table81213[[#This Row],[TOTAL (VAT EXCL)]]</f>
        <v>0</v>
      </c>
      <c r="G37" s="72">
        <f>SaleItems_Table81213[[#This Row],[TOTAL (VAT EXCL)]]*1.15</f>
        <v>0</v>
      </c>
    </row>
    <row r="38" spans="2:12" s="73" customFormat="1" ht="24" customHeight="1" x14ac:dyDescent="0.35">
      <c r="B38" s="74" t="s">
        <v>87</v>
      </c>
      <c r="C38" s="100"/>
      <c r="D38" s="72">
        <v>70</v>
      </c>
      <c r="E38" s="72">
        <f>SaleItems_Table81213[[#This Row],[TONNAGE]]*SaleItems_Table81213[[#This Row],[LEVY TARIFF (VAT EXCL)]]</f>
        <v>0</v>
      </c>
      <c r="F38" s="72">
        <f>G38-SaleItems_Table81213[[#This Row],[TOTAL (VAT EXCL)]]</f>
        <v>0</v>
      </c>
      <c r="G38" s="72">
        <f>SaleItems_Table81213[[#This Row],[TOTAL (VAT EXCL)]]*1.15</f>
        <v>0</v>
      </c>
    </row>
    <row r="39" spans="2:12" s="73" customFormat="1" ht="24" customHeight="1" x14ac:dyDescent="0.35">
      <c r="B39" s="74" t="s">
        <v>88</v>
      </c>
      <c r="C39" s="100"/>
      <c r="D39" s="72">
        <v>70</v>
      </c>
      <c r="E39" s="72">
        <f>SaleItems_Table81213[[#This Row],[TONNAGE]]*SaleItems_Table81213[[#This Row],[LEVY TARIFF (VAT EXCL)]]</f>
        <v>0</v>
      </c>
      <c r="F39" s="72">
        <f>G39-SaleItems_Table81213[[#This Row],[TOTAL (VAT EXCL)]]</f>
        <v>0</v>
      </c>
      <c r="G39" s="72">
        <f>SaleItems_Table81213[[#This Row],[TOTAL (VAT EXCL)]]*1.15</f>
        <v>0</v>
      </c>
    </row>
    <row r="40" spans="2:12" s="73" customFormat="1" ht="24" customHeight="1" x14ac:dyDescent="0.35">
      <c r="B40" s="74" t="s">
        <v>89</v>
      </c>
      <c r="C40" s="100"/>
      <c r="D40" s="72">
        <v>70</v>
      </c>
      <c r="E40" s="72">
        <f>SaleItems_Table81213[[#This Row],[TONNAGE]]*SaleItems_Table81213[[#This Row],[LEVY TARIFF (VAT EXCL)]]</f>
        <v>0</v>
      </c>
      <c r="F40" s="72">
        <f>G40-SaleItems_Table81213[[#This Row],[TOTAL (VAT EXCL)]]</f>
        <v>0</v>
      </c>
      <c r="G40" s="72">
        <f>SaleItems_Table81213[[#This Row],[TOTAL (VAT EXCL)]]*1.15</f>
        <v>0</v>
      </c>
      <c r="H40" s="92"/>
      <c r="I40" s="92"/>
      <c r="J40" s="92"/>
    </row>
    <row r="41" spans="2:12" s="73" customFormat="1" ht="24" customHeight="1" x14ac:dyDescent="0.35">
      <c r="B41" s="71" t="s">
        <v>69</v>
      </c>
      <c r="C41" s="100"/>
      <c r="D41" s="72">
        <v>70</v>
      </c>
      <c r="E41" s="72">
        <f>SaleItems_Table81213[[#This Row],[TONNAGE]]*SaleItems_Table81213[[#This Row],[LEVY TARIFF (VAT EXCL)]]</f>
        <v>0</v>
      </c>
      <c r="F41" s="72">
        <f>G41-SaleItems_Table81213[[#This Row],[TOTAL (VAT EXCL)]]</f>
        <v>0</v>
      </c>
      <c r="G41" s="72">
        <f>SaleItems_Table81213[[#This Row],[TOTAL (VAT EXCL)]]*1.15</f>
        <v>0</v>
      </c>
      <c r="H41" s="92"/>
      <c r="I41" s="92"/>
      <c r="J41" s="92"/>
    </row>
    <row r="42" spans="2:12" s="73" customFormat="1" ht="24" customHeight="1" x14ac:dyDescent="0.35">
      <c r="B42" s="74" t="s">
        <v>91</v>
      </c>
      <c r="C42" s="100"/>
      <c r="D42" s="72">
        <v>70</v>
      </c>
      <c r="E42" s="72">
        <f>SaleItems_Table81213[[#This Row],[TONNAGE]]*SaleItems_Table81213[[#This Row],[LEVY TARIFF (VAT EXCL)]]</f>
        <v>0</v>
      </c>
      <c r="F42" s="72">
        <f>G42-SaleItems_Table81213[[#This Row],[TOTAL (VAT EXCL)]]</f>
        <v>0</v>
      </c>
      <c r="G42" s="72">
        <f>SaleItems_Table81213[[#This Row],[TOTAL (VAT EXCL)]]*1.15</f>
        <v>0</v>
      </c>
      <c r="H42" s="92"/>
      <c r="I42" s="92"/>
      <c r="J42" s="92"/>
    </row>
    <row r="43" spans="2:12" s="73" customFormat="1" ht="26.1" customHeight="1" x14ac:dyDescent="0.35">
      <c r="B43" s="71" t="s">
        <v>70</v>
      </c>
      <c r="C43" s="100"/>
      <c r="D43" s="72">
        <v>70</v>
      </c>
      <c r="E43" s="72">
        <f>SaleItems_Table81213[[#This Row],[TONNAGE]]*SaleItems_Table81213[[#This Row],[LEVY TARIFF (VAT EXCL)]]</f>
        <v>0</v>
      </c>
      <c r="F43" s="72">
        <f>G43-SaleItems_Table81213[[#This Row],[TOTAL (VAT EXCL)]]</f>
        <v>0</v>
      </c>
      <c r="G43" s="72">
        <f>SaleItems_Table81213[[#This Row],[TOTAL (VAT EXCL)]]*1.15</f>
        <v>0</v>
      </c>
      <c r="H43" s="92"/>
      <c r="I43" s="92"/>
      <c r="J43" s="92"/>
    </row>
    <row r="44" spans="2:12" s="73" customFormat="1" ht="26.1" customHeight="1" x14ac:dyDescent="0.35">
      <c r="B44" s="87" t="s">
        <v>97</v>
      </c>
      <c r="C44" s="101"/>
      <c r="D44" s="72">
        <v>70</v>
      </c>
      <c r="E44" s="72">
        <f>SaleItems_Table81213[[#This Row],[TONNAGE]]*SaleItems_Table81213[[#This Row],[LEVY TARIFF (VAT EXCL)]]</f>
        <v>0</v>
      </c>
      <c r="F44" s="72">
        <f>G44-SaleItems_Table81213[[#This Row],[TOTAL (VAT EXCL)]]</f>
        <v>0</v>
      </c>
      <c r="G44" s="72">
        <f>SaleItems_Table81213[[#This Row],[TOTAL (VAT EXCL)]]*1.15</f>
        <v>0</v>
      </c>
      <c r="H44" s="92"/>
      <c r="I44" s="92"/>
      <c r="J44" s="92"/>
    </row>
    <row r="45" spans="2:12" s="73" customFormat="1" ht="24" customHeight="1" thickBot="1" x14ac:dyDescent="0.4">
      <c r="B45" s="75" t="s">
        <v>71</v>
      </c>
      <c r="C45" s="102"/>
      <c r="D45" s="72">
        <v>70</v>
      </c>
      <c r="E45" s="72">
        <f>SaleItems_Table81213[[#This Row],[TONNAGE]]*SaleItems_Table81213[[#This Row],[LEVY TARIFF (VAT EXCL)]]</f>
        <v>0</v>
      </c>
      <c r="F45" s="72">
        <f>G45-SaleItems_Table81213[[#This Row],[TOTAL (VAT EXCL)]]</f>
        <v>0</v>
      </c>
      <c r="G45" s="72">
        <f>SaleItems_Table81213[[#This Row],[TOTAL (VAT EXCL)]]*1.15</f>
        <v>0</v>
      </c>
      <c r="H45" s="92"/>
      <c r="I45" s="92"/>
      <c r="J45" s="92"/>
    </row>
    <row r="46" spans="2:12" s="80" customFormat="1" ht="24" customHeight="1" thickBot="1" x14ac:dyDescent="0.4">
      <c r="B46" s="76" t="s">
        <v>42</v>
      </c>
      <c r="C46" s="103">
        <f>+SUM(C23:C45)</f>
        <v>0</v>
      </c>
      <c r="D46" s="77"/>
      <c r="E46" s="78">
        <f>+SUM(E23:E45)</f>
        <v>0</v>
      </c>
      <c r="F46" s="78">
        <f>+SUM(F23:F45)</f>
        <v>0</v>
      </c>
      <c r="G46" s="79">
        <f>+SUM(G23:G45)</f>
        <v>0</v>
      </c>
      <c r="H46" s="92"/>
      <c r="I46" s="92"/>
      <c r="J46" s="92"/>
    </row>
    <row r="47" spans="2:12" s="80" customFormat="1" ht="24" customHeight="1" x14ac:dyDescent="0.35">
      <c r="B47" s="55"/>
      <c r="C47" s="56"/>
      <c r="D47" s="57"/>
      <c r="E47" s="58"/>
      <c r="F47" s="58"/>
      <c r="G47" s="58"/>
      <c r="H47" s="92"/>
      <c r="I47" s="92"/>
      <c r="J47" s="92"/>
    </row>
    <row r="48" spans="2:12" s="80" customFormat="1" ht="24" customHeight="1" x14ac:dyDescent="0.35">
      <c r="B48" s="147" t="s">
        <v>102</v>
      </c>
      <c r="C48" s="147"/>
      <c r="D48" s="147"/>
      <c r="E48" s="147"/>
      <c r="F48" s="147"/>
      <c r="G48" s="147"/>
      <c r="H48" s="92"/>
      <c r="I48" s="92"/>
      <c r="J48" s="92"/>
      <c r="K48" s="92"/>
      <c r="L48" s="92"/>
    </row>
    <row r="49" spans="2:12" s="80" customFormat="1" ht="24" customHeight="1" x14ac:dyDescent="0.35">
      <c r="B49" s="147"/>
      <c r="C49" s="147"/>
      <c r="D49" s="147"/>
      <c r="E49" s="147"/>
      <c r="F49" s="147"/>
      <c r="G49" s="147"/>
      <c r="H49" s="92"/>
      <c r="I49" s="92"/>
      <c r="J49" s="92"/>
      <c r="K49" s="92"/>
      <c r="L49" s="92"/>
    </row>
    <row r="50" spans="2:12" ht="26.25" customHeight="1" x14ac:dyDescent="0.35">
      <c r="B50" s="51"/>
      <c r="C50" s="51"/>
      <c r="D50" s="51"/>
      <c r="E50" s="93"/>
      <c r="F50" s="93"/>
      <c r="G50" s="93"/>
      <c r="H50" s="93"/>
      <c r="I50" s="93"/>
      <c r="J50" s="94"/>
      <c r="K50" s="94"/>
    </row>
    <row r="51" spans="2:12" ht="26.25" customHeight="1" x14ac:dyDescent="0.3">
      <c r="B51" s="138"/>
      <c r="C51" s="139"/>
      <c r="D51" s="140"/>
      <c r="E51" s="64"/>
    </row>
    <row r="52" spans="2:12" ht="26.25" customHeight="1" x14ac:dyDescent="0.3">
      <c r="B52" s="137" t="s">
        <v>39</v>
      </c>
      <c r="C52" s="137"/>
      <c r="D52" s="137"/>
      <c r="E52" s="64"/>
    </row>
    <row r="53" spans="2:12" ht="26.25" customHeight="1" x14ac:dyDescent="0.3">
      <c r="B53" s="64"/>
      <c r="C53" s="64"/>
      <c r="D53" s="64"/>
      <c r="E53" s="64"/>
    </row>
  </sheetData>
  <sheetProtection algorithmName="SHA-512" hashValue="fsnZliLiAn7qMLlV3vmNX5Dygq+/t1ZU61xeFYgA6uPOpefpIzkixlx0zDawxoAv4pxg7v9tbu0VE8wWrpxp+A==" saltValue="+V4QT6kiYAOcxSk64Ct7uA==" spinCount="100000" sheet="1" selectLockedCells="1"/>
  <protectedRanges>
    <protectedRange algorithmName="SHA-512" hashValue="UtVDV9AB8IzuqpDO0C0tJwOHkRypzkPEIvBx//pmkx6LFUEsVbPovaMt6sfaGQ6VEod0wEqw9p/+yV8APxe8hw==" saltValue="qlTOsInZ16+Rg6psd92Zrw==" spinCount="100000" sqref="D22:G46" name="Soya Levy"/>
    <protectedRange algorithmName="SHA-512" hashValue="jTfXA9gJN+f6sDLJJcNjyRgTlQI+9l9UTbxgEXFPUn+5Khc6dQ+UVgEV5uoeKujHvuvJNPSamwIEEMrcuOPeYA==" saltValue="sS0bQ3phwPKqNwF2GIWzRA==" spinCount="100000" sqref="B22:B46" name="Soya Companies"/>
  </protectedRanges>
  <mergeCells count="15">
    <mergeCell ref="D12:G12"/>
    <mergeCell ref="D6:G6"/>
    <mergeCell ref="D7:G7"/>
    <mergeCell ref="B9:C9"/>
    <mergeCell ref="D9:G9"/>
    <mergeCell ref="D11:G11"/>
    <mergeCell ref="B52:D52"/>
    <mergeCell ref="B51:D51"/>
    <mergeCell ref="D13:G13"/>
    <mergeCell ref="B15:C15"/>
    <mergeCell ref="E15:G15"/>
    <mergeCell ref="E17:G17"/>
    <mergeCell ref="E19:G19"/>
    <mergeCell ref="B20:F21"/>
    <mergeCell ref="B48:G49"/>
  </mergeCells>
  <dataValidations count="7">
    <dataValidation allowBlank="1" showInputMessage="1" showErrorMessage="1" prompt="Enter Customer ID in this cell" sqref="F4:F5" xr:uid="{539AC35A-7BB0-4687-AF1F-6B13BE6B7CDC}"/>
    <dataValidation allowBlank="1" showInputMessage="1" showErrorMessage="1" prompt="Enter Quotation Date in this cell" sqref="G2" xr:uid="{94F905E9-7641-46BC-80B7-DE8CD248A8E6}"/>
    <dataValidation allowBlank="1" showInputMessage="1" showErrorMessage="1" prompt="Enter full Company Address in this cell" sqref="B3" xr:uid="{AD694D8D-A4C3-4264-9527-B84B5265B06A}"/>
    <dataValidation allowBlank="1" showInputMessage="1" showErrorMessage="1" prompt="Enter Phone and contact details in this cell" sqref="B4:B5" xr:uid="{AF4EF674-54D9-46A2-8714-A57AF9652493}"/>
    <dataValidation allowBlank="1" showInputMessage="1" showErrorMessage="1" prompt="Enter Description in this column" sqref="B22:C22" xr:uid="{5AFC6EFA-1741-4309-AB08-C998D1573BE1}"/>
    <dataValidation allowBlank="1" showInputMessage="1" showErrorMessage="1" prompt="Enter Comments or Special Instructions in this cell" sqref="B20 B48" xr:uid="{B1426AB0-C32D-4BCF-AFB3-5E80DE0EA1DB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CFAF738C-28D0-4AE7-85DC-94D2AD0BD929}"/>
  </dataValidations>
  <pageMargins left="0.7" right="0.7" top="0.75" bottom="0.75" header="0.3" footer="0.3"/>
  <pageSetup paperSize="9" scale="57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3E65-76BA-4350-A48F-740F1A2A1A4D}">
  <dimension ref="A1:K39"/>
  <sheetViews>
    <sheetView workbookViewId="0">
      <selection activeCell="A19" sqref="A19"/>
    </sheetView>
  </sheetViews>
  <sheetFormatPr defaultColWidth="8.90625" defaultRowHeight="15" x14ac:dyDescent="0.35"/>
  <cols>
    <col min="1" max="1" width="13.90625" bestFit="1" customWidth="1"/>
    <col min="10" max="11" width="13.90625" bestFit="1" customWidth="1"/>
  </cols>
  <sheetData>
    <row r="1" spans="1:11" x14ac:dyDescent="0.35">
      <c r="A1" s="49">
        <v>44562</v>
      </c>
    </row>
    <row r="2" spans="1:11" x14ac:dyDescent="0.35">
      <c r="A2" s="49">
        <v>44593</v>
      </c>
    </row>
    <row r="3" spans="1:11" x14ac:dyDescent="0.35">
      <c r="A3" s="49">
        <v>44621</v>
      </c>
    </row>
    <row r="4" spans="1:11" x14ac:dyDescent="0.35">
      <c r="A4" s="49">
        <v>44652</v>
      </c>
    </row>
    <row r="5" spans="1:11" x14ac:dyDescent="0.35">
      <c r="A5" s="49">
        <v>44682</v>
      </c>
    </row>
    <row r="6" spans="1:11" x14ac:dyDescent="0.35">
      <c r="A6" s="49">
        <v>44713</v>
      </c>
    </row>
    <row r="7" spans="1:11" x14ac:dyDescent="0.35">
      <c r="A7" s="49">
        <v>44743</v>
      </c>
    </row>
    <row r="8" spans="1:11" x14ac:dyDescent="0.35">
      <c r="A8" s="49">
        <v>44774</v>
      </c>
    </row>
    <row r="9" spans="1:11" x14ac:dyDescent="0.35">
      <c r="A9" s="49">
        <v>44805</v>
      </c>
    </row>
    <row r="10" spans="1:11" x14ac:dyDescent="0.35">
      <c r="A10" s="49">
        <v>44835</v>
      </c>
    </row>
    <row r="11" spans="1:11" x14ac:dyDescent="0.35">
      <c r="A11" s="49">
        <v>44866</v>
      </c>
    </row>
    <row r="12" spans="1:11" x14ac:dyDescent="0.35">
      <c r="A12" s="49">
        <v>44896</v>
      </c>
    </row>
    <row r="13" spans="1:11" x14ac:dyDescent="0.35">
      <c r="A13" s="49">
        <v>44927</v>
      </c>
    </row>
    <row r="14" spans="1:11" x14ac:dyDescent="0.35">
      <c r="A14" s="49">
        <v>44958</v>
      </c>
      <c r="K14" s="49"/>
    </row>
    <row r="15" spans="1:11" x14ac:dyDescent="0.35">
      <c r="A15" s="49">
        <v>44986</v>
      </c>
      <c r="K15" s="49"/>
    </row>
    <row r="16" spans="1:11" x14ac:dyDescent="0.35">
      <c r="A16" s="49">
        <v>45017</v>
      </c>
      <c r="K16" s="49"/>
    </row>
    <row r="17" spans="1:11" x14ac:dyDescent="0.35">
      <c r="A17" s="49">
        <v>45047</v>
      </c>
      <c r="K17" s="49"/>
    </row>
    <row r="18" spans="1:11" x14ac:dyDescent="0.35">
      <c r="A18" s="49">
        <v>45078</v>
      </c>
      <c r="K18" s="49"/>
    </row>
    <row r="19" spans="1:11" x14ac:dyDescent="0.35">
      <c r="A19" s="49">
        <v>45108</v>
      </c>
      <c r="K19" s="49"/>
    </row>
    <row r="20" spans="1:11" x14ac:dyDescent="0.35">
      <c r="A20" s="49">
        <v>45139</v>
      </c>
      <c r="K20" s="49"/>
    </row>
    <row r="21" spans="1:11" x14ac:dyDescent="0.35">
      <c r="A21" s="49">
        <v>45170</v>
      </c>
      <c r="K21" s="49"/>
    </row>
    <row r="22" spans="1:11" x14ac:dyDescent="0.35">
      <c r="A22" s="49">
        <v>45200</v>
      </c>
      <c r="K22" s="49"/>
    </row>
    <row r="23" spans="1:11" x14ac:dyDescent="0.35">
      <c r="A23" s="49">
        <v>45231</v>
      </c>
      <c r="K23" s="49"/>
    </row>
    <row r="24" spans="1:11" x14ac:dyDescent="0.35">
      <c r="A24" s="49">
        <v>45261</v>
      </c>
      <c r="K24" s="49"/>
    </row>
    <row r="25" spans="1:11" x14ac:dyDescent="0.35">
      <c r="A25" s="49"/>
      <c r="K25" s="49"/>
    </row>
    <row r="39" spans="10:10" x14ac:dyDescent="0.35">
      <c r="J39" s="49"/>
    </row>
  </sheetData>
  <sheetProtection algorithmName="SHA-512" hashValue="jQ6YLuOqiRsYaI1Eey184f1YoTh4rmq5vhCpZzOQUtTvPCqnbIBBV5sEI7uu+cCLnobKDupECBel6zT/uEJGwQ==" saltValue="pADwvtY5lTOHIXQV2fK0D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8aa6a1-c5d8-407a-b932-75024a991730">
      <Terms xmlns="http://schemas.microsoft.com/office/infopath/2007/PartnerControls"/>
    </lcf76f155ced4ddcb4097134ff3c332f>
    <TaxCatchAll xmlns="c90d335e-2238-4e1e-a839-f15690d61b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54FA21B389D43A1947B9818B8C136" ma:contentTypeVersion="18" ma:contentTypeDescription="Create a new document." ma:contentTypeScope="" ma:versionID="1163856734e7575d70625417eaa16735">
  <xsd:schema xmlns:xsd="http://www.w3.org/2001/XMLSchema" xmlns:xs="http://www.w3.org/2001/XMLSchema" xmlns:p="http://schemas.microsoft.com/office/2006/metadata/properties" xmlns:ns2="d18aa6a1-c5d8-407a-b932-75024a991730" xmlns:ns3="c90d335e-2238-4e1e-a839-f15690d61bf7" targetNamespace="http://schemas.microsoft.com/office/2006/metadata/properties" ma:root="true" ma:fieldsID="0bf7271038d62a567a2232ed5e8f7dc4" ns2:_="" ns3:_="">
    <xsd:import namespace="d18aa6a1-c5d8-407a-b932-75024a991730"/>
    <xsd:import namespace="c90d335e-2238-4e1e-a839-f15690d6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aa6a1-c5d8-407a-b932-75024a991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ff754-eb64-4567-b63c-67e9eb324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d335e-2238-4e1e-a839-f15690d6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3b15fc-141c-4dfc-b4d1-f5278b582578}" ma:internalName="TaxCatchAll" ma:showField="CatchAllData" ma:web="c90d335e-2238-4e1e-a839-f15690d6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C0945E-04E0-4C38-9B96-427C5C2AC7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32330F-3124-4CC9-A519-98FF13CA0859}">
  <ds:schemaRefs>
    <ds:schemaRef ds:uri="http://schemas.microsoft.com/office/2006/metadata/properties"/>
    <ds:schemaRef ds:uri="http://schemas.microsoft.com/office/infopath/2007/PartnerControls"/>
    <ds:schemaRef ds:uri="c90d335e-2238-4e1e-a839-f15690d61bf7"/>
    <ds:schemaRef ds:uri="d18aa6a1-c5d8-407a-b932-75024a991730"/>
    <ds:schemaRef ds:uri="b7b8b496-b707-4846-acb0-724765dd1c35"/>
    <ds:schemaRef ds:uri="913cf916-4ba8-4687-8f9b-4e10d5080c48"/>
  </ds:schemaRefs>
</ds:datastoreItem>
</file>

<file path=customXml/itemProps3.xml><?xml version="1.0" encoding="utf-8"?>
<ds:datastoreItem xmlns:ds="http://schemas.openxmlformats.org/officeDocument/2006/customXml" ds:itemID="{6B90FCB8-B1B3-447A-AD63-B4978CBF0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aa6a1-c5d8-407a-b932-75024a991730"/>
    <ds:schemaRef ds:uri="c90d335e-2238-4e1e-a839-f15690d6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SACTA Levies - Instructions</vt:lpstr>
      <vt:lpstr>Wheat, Barley, Oats, Lupins</vt:lpstr>
      <vt:lpstr>Soya - Prior 2022-02-28</vt:lpstr>
      <vt:lpstr>Soya</vt:lpstr>
      <vt:lpstr>Month</vt:lpstr>
      <vt:lpstr>Soya!Print_Area</vt:lpstr>
      <vt:lpstr>'Soya - Prior 2022-02-28'!Print_Area</vt:lpstr>
      <vt:lpstr>'Wheat, Barley, Oats, Lupins'!Print_Area</vt:lpstr>
      <vt:lpstr>'Soya - Prior 2022-02-28'!Print_Titles</vt:lpstr>
      <vt:lpstr>'Wheat, Barley, Oats, Lupins'!Print_Titles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2025-11-10T08:42:13Z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0x01010078954FA21B389D43A1947B9818B8C136</vt:lpwstr>
  </property>
  <property fmtid="{D5CDD505-2E9C-101B-9397-08002B2CF9AE}" pid="3" name="MediaServiceImageTags">
    <vt:lpwstr/>
  </property>
  <property fmtid="{D5CDD505-2E9C-101B-9397-08002B2CF9AE}" pid="4" name="Order">
    <vt:r8>19484600</vt:r8>
  </property>
</Properties>
</file>